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240" yWindow="45" windowWidth="19440" windowHeight="13860" tabRatio="636" activeTab="10"/>
  </bookViews>
  <sheets>
    <sheet name="GISSI" sheetId="19" r:id="rId1"/>
    <sheet name="ISIS 2" sheetId="12" r:id="rId2"/>
    <sheet name="Gusto" sheetId="21" r:id="rId3"/>
    <sheet name="4 S" sheetId="13" r:id="rId4"/>
    <sheet name="Woscops" sheetId="20" r:id="rId5"/>
    <sheet name="HPS" sheetId="15" r:id="rId6"/>
    <sheet name="Prove it" sheetId="18" r:id="rId7"/>
    <sheet name="Improve it" sheetId="14" r:id="rId8"/>
    <sheet name="Tactics" sheetId="11" r:id="rId9"/>
    <sheet name="Triton" sheetId="17" r:id="rId10"/>
    <sheet name="Plato" sheetId="16" r:id="rId11"/>
  </sheets>
  <definedNames>
    <definedName name="condizione_rif">#REF!</definedName>
    <definedName name="FN" comment="Fasi negativi">#REF!</definedName>
    <definedName name="FP" localSheetId="3">'4 S'!$C$6</definedName>
    <definedName name="FP" localSheetId="0">GISSI!$C$6</definedName>
    <definedName name="FP" localSheetId="2">Gusto!$C$6</definedName>
    <definedName name="FP" localSheetId="5">HPS!$C$6</definedName>
    <definedName name="FP" localSheetId="7">'Improve it'!$C$6</definedName>
    <definedName name="FP" localSheetId="1">'ISIS 2'!$C$6</definedName>
    <definedName name="FP" localSheetId="10">Plato!$C$6</definedName>
    <definedName name="FP" localSheetId="6">'Prove it'!$C$6</definedName>
    <definedName name="FP" localSheetId="8">Tactics!$C$6</definedName>
    <definedName name="FP" localSheetId="9">Triton!$C$6</definedName>
    <definedName name="FP" localSheetId="4">Woscops!$C$6</definedName>
    <definedName name="FP" comment="Falsi positivi">#REF!</definedName>
    <definedName name="LR">#REF!</definedName>
    <definedName name="nome_test">#REF!</definedName>
    <definedName name="prob_post">#REF!</definedName>
    <definedName name="Prop_FN">#REF!</definedName>
    <definedName name="Prop_FP" localSheetId="3">'4 S'!$C$12</definedName>
    <definedName name="Prop_FP" localSheetId="0">GISSI!$C$12</definedName>
    <definedName name="Prop_FP" localSheetId="2">Gusto!$C$12</definedName>
    <definedName name="Prop_FP" localSheetId="5">HPS!$C$12</definedName>
    <definedName name="Prop_FP" localSheetId="7">'Improve it'!$C$12</definedName>
    <definedName name="Prop_FP" localSheetId="1">'ISIS 2'!$C$12</definedName>
    <definedName name="Prop_FP" localSheetId="10">Plato!$C$12</definedName>
    <definedName name="Prop_FP" localSheetId="6">'Prove it'!$C$12</definedName>
    <definedName name="Prop_FP" localSheetId="8">Tactics!$C$12</definedName>
    <definedName name="Prop_FP" localSheetId="9">Triton!$C$12</definedName>
    <definedName name="Prop_FP" localSheetId="4">Woscops!$C$12</definedName>
    <definedName name="Sn" localSheetId="3">'4 S'!$B$10</definedName>
    <definedName name="Sn" localSheetId="0">GISSI!$B$10</definedName>
    <definedName name="Sn" localSheetId="2">Gusto!$B$10</definedName>
    <definedName name="Sn" localSheetId="5">HPS!$B$10</definedName>
    <definedName name="Sn" localSheetId="7">'Improve it'!$B$10</definedName>
    <definedName name="Sn" localSheetId="1">'ISIS 2'!$B$10</definedName>
    <definedName name="Sn" localSheetId="10">Plato!$B$10</definedName>
    <definedName name="Sn" localSheetId="6">'Prove it'!$B$10</definedName>
    <definedName name="Sn" localSheetId="8">Tactics!$B$10</definedName>
    <definedName name="Sn" localSheetId="9">Triton!$B$10</definedName>
    <definedName name="Sn" localSheetId="4">Woscops!$B$10</definedName>
    <definedName name="Sp" comment="Specificità">#REF!</definedName>
    <definedName name="tot_malati" comment="VP+FN">#REF!</definedName>
    <definedName name="tot_neg">#REF!</definedName>
    <definedName name="tot_pos">#REF!</definedName>
    <definedName name="tot_sani" comment="FP+VN">#REF!</definedName>
    <definedName name="totale">#REF!</definedName>
    <definedName name="VN" comment="Veri negativi">#REF!</definedName>
    <definedName name="VP" localSheetId="3">'4 S'!$B$6</definedName>
    <definedName name="VP" localSheetId="0">GISSI!$B$6</definedName>
    <definedName name="VP" localSheetId="2">Gusto!$B$6</definedName>
    <definedName name="VP" localSheetId="5">HPS!$B$6</definedName>
    <definedName name="VP" localSheetId="7">'Improve it'!$B$6</definedName>
    <definedName name="VP" localSheetId="1">'ISIS 2'!$B$6</definedName>
    <definedName name="VP" localSheetId="10">Plato!$B$6</definedName>
    <definedName name="VP" localSheetId="6">'Prove it'!$B$6</definedName>
    <definedName name="VP" localSheetId="8">Tactics!$B$6</definedName>
    <definedName name="VP" localSheetId="9">Triton!$B$6</definedName>
    <definedName name="VP" localSheetId="4">Woscops!$B$6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6" i="21" l="1"/>
  <c r="D7" i="21"/>
  <c r="D8" i="21"/>
  <c r="B20" i="21"/>
  <c r="B21" i="21"/>
  <c r="H19" i="21"/>
  <c r="H20" i="21"/>
  <c r="H13" i="21"/>
  <c r="H15" i="21"/>
  <c r="B10" i="21"/>
  <c r="C10" i="21"/>
  <c r="C12" i="21"/>
  <c r="H9" i="21"/>
  <c r="I15" i="21"/>
  <c r="J15" i="21"/>
  <c r="J20" i="21"/>
  <c r="B19" i="21"/>
  <c r="H18" i="21"/>
  <c r="B18" i="21"/>
  <c r="H12" i="21"/>
  <c r="H14" i="21"/>
  <c r="C14" i="21"/>
  <c r="B12" i="21"/>
  <c r="H10" i="21"/>
  <c r="B8" i="21"/>
  <c r="E8" i="21"/>
  <c r="C8" i="21"/>
  <c r="H7" i="21"/>
  <c r="E7" i="21"/>
  <c r="H6" i="21"/>
  <c r="E6" i="21"/>
  <c r="D6" i="20"/>
  <c r="D7" i="20"/>
  <c r="D8" i="20"/>
  <c r="B20" i="20"/>
  <c r="B21" i="20"/>
  <c r="H19" i="20"/>
  <c r="H20" i="20"/>
  <c r="H13" i="20"/>
  <c r="H15" i="20"/>
  <c r="B10" i="20"/>
  <c r="C10" i="20"/>
  <c r="C12" i="20"/>
  <c r="H9" i="20"/>
  <c r="I15" i="20"/>
  <c r="J15" i="20"/>
  <c r="J20" i="20"/>
  <c r="B19" i="20"/>
  <c r="H18" i="20"/>
  <c r="B18" i="20"/>
  <c r="H12" i="20"/>
  <c r="H14" i="20"/>
  <c r="C14" i="20"/>
  <c r="B12" i="20"/>
  <c r="H10" i="20"/>
  <c r="B8" i="20"/>
  <c r="E8" i="20"/>
  <c r="C8" i="20"/>
  <c r="H7" i="20"/>
  <c r="E7" i="20"/>
  <c r="H6" i="20"/>
  <c r="E6" i="20"/>
  <c r="D6" i="19"/>
  <c r="D7" i="19"/>
  <c r="D8" i="19"/>
  <c r="B20" i="19"/>
  <c r="B21" i="19"/>
  <c r="H19" i="19"/>
  <c r="H20" i="19"/>
  <c r="H13" i="19"/>
  <c r="H15" i="19"/>
  <c r="B10" i="19"/>
  <c r="C10" i="19"/>
  <c r="C12" i="19"/>
  <c r="H9" i="19"/>
  <c r="I15" i="19"/>
  <c r="J15" i="19"/>
  <c r="J20" i="19"/>
  <c r="B19" i="19"/>
  <c r="H18" i="19"/>
  <c r="B18" i="19"/>
  <c r="H12" i="19"/>
  <c r="H14" i="19"/>
  <c r="C14" i="19"/>
  <c r="B12" i="19"/>
  <c r="H10" i="19"/>
  <c r="B8" i="19"/>
  <c r="E8" i="19"/>
  <c r="C8" i="19"/>
  <c r="H7" i="19"/>
  <c r="E7" i="19"/>
  <c r="H6" i="19"/>
  <c r="E6" i="19"/>
  <c r="D6" i="18"/>
  <c r="D7" i="18"/>
  <c r="D8" i="18"/>
  <c r="B20" i="18"/>
  <c r="B21" i="18"/>
  <c r="H19" i="18"/>
  <c r="H20" i="18"/>
  <c r="H13" i="18"/>
  <c r="H15" i="18"/>
  <c r="B10" i="18"/>
  <c r="C10" i="18"/>
  <c r="C12" i="18"/>
  <c r="H9" i="18"/>
  <c r="I15" i="18"/>
  <c r="J15" i="18"/>
  <c r="J20" i="18"/>
  <c r="B19" i="18"/>
  <c r="H18" i="18"/>
  <c r="B18" i="18"/>
  <c r="H12" i="18"/>
  <c r="H14" i="18"/>
  <c r="C14" i="18"/>
  <c r="B12" i="18"/>
  <c r="H10" i="18"/>
  <c r="B8" i="18"/>
  <c r="E8" i="18"/>
  <c r="C8" i="18"/>
  <c r="H7" i="18"/>
  <c r="E7" i="18"/>
  <c r="H6" i="18"/>
  <c r="E6" i="18"/>
  <c r="D6" i="17"/>
  <c r="D7" i="17"/>
  <c r="D8" i="17"/>
  <c r="B20" i="17"/>
  <c r="B21" i="17"/>
  <c r="H19" i="17"/>
  <c r="H20" i="17"/>
  <c r="H13" i="17"/>
  <c r="H15" i="17"/>
  <c r="B10" i="17"/>
  <c r="C10" i="17"/>
  <c r="C12" i="17"/>
  <c r="H9" i="17"/>
  <c r="I15" i="17"/>
  <c r="J15" i="17"/>
  <c r="J20" i="17"/>
  <c r="B19" i="17"/>
  <c r="H18" i="17"/>
  <c r="B18" i="17"/>
  <c r="H12" i="17"/>
  <c r="H14" i="17"/>
  <c r="C14" i="17"/>
  <c r="B12" i="17"/>
  <c r="H10" i="17"/>
  <c r="B8" i="17"/>
  <c r="E8" i="17"/>
  <c r="C8" i="17"/>
  <c r="H7" i="17"/>
  <c r="E7" i="17"/>
  <c r="H6" i="17"/>
  <c r="E6" i="17"/>
  <c r="D6" i="16"/>
  <c r="D7" i="16"/>
  <c r="D8" i="16"/>
  <c r="B20" i="16"/>
  <c r="B21" i="16"/>
  <c r="H19" i="16"/>
  <c r="H20" i="16"/>
  <c r="H13" i="16"/>
  <c r="H15" i="16"/>
  <c r="B10" i="16"/>
  <c r="C10" i="16"/>
  <c r="C12" i="16"/>
  <c r="H9" i="16"/>
  <c r="I15" i="16"/>
  <c r="J15" i="16"/>
  <c r="J20" i="16"/>
  <c r="B19" i="16"/>
  <c r="H18" i="16"/>
  <c r="B18" i="16"/>
  <c r="H12" i="16"/>
  <c r="H14" i="16"/>
  <c r="C14" i="16"/>
  <c r="B12" i="16"/>
  <c r="H10" i="16"/>
  <c r="B8" i="16"/>
  <c r="E8" i="16"/>
  <c r="C8" i="16"/>
  <c r="H7" i="16"/>
  <c r="E7" i="16"/>
  <c r="H6" i="16"/>
  <c r="E6" i="16"/>
  <c r="D6" i="15"/>
  <c r="D7" i="15"/>
  <c r="D8" i="15"/>
  <c r="B20" i="15"/>
  <c r="B21" i="15"/>
  <c r="H19" i="15"/>
  <c r="H20" i="15"/>
  <c r="H13" i="15"/>
  <c r="H15" i="15"/>
  <c r="B10" i="15"/>
  <c r="C10" i="15"/>
  <c r="C12" i="15"/>
  <c r="H9" i="15"/>
  <c r="I15" i="15"/>
  <c r="J15" i="15"/>
  <c r="J20" i="15"/>
  <c r="B19" i="15"/>
  <c r="H18" i="15"/>
  <c r="B18" i="15"/>
  <c r="H12" i="15"/>
  <c r="H14" i="15"/>
  <c r="C14" i="15"/>
  <c r="B12" i="15"/>
  <c r="H10" i="15"/>
  <c r="B8" i="15"/>
  <c r="E8" i="15"/>
  <c r="C8" i="15"/>
  <c r="H7" i="15"/>
  <c r="E7" i="15"/>
  <c r="H6" i="15"/>
  <c r="E6" i="15"/>
  <c r="H6" i="14"/>
  <c r="D6" i="14"/>
  <c r="D7" i="14"/>
  <c r="D8" i="14"/>
  <c r="B20" i="14"/>
  <c r="B21" i="14"/>
  <c r="H19" i="14"/>
  <c r="H20" i="14"/>
  <c r="H13" i="14"/>
  <c r="H15" i="14"/>
  <c r="B10" i="14"/>
  <c r="C10" i="14"/>
  <c r="C12" i="14"/>
  <c r="H9" i="14"/>
  <c r="I15" i="14"/>
  <c r="J15" i="14"/>
  <c r="J20" i="14"/>
  <c r="B19" i="14"/>
  <c r="H18" i="14"/>
  <c r="B18" i="14"/>
  <c r="H12" i="14"/>
  <c r="H14" i="14"/>
  <c r="C14" i="14"/>
  <c r="B12" i="14"/>
  <c r="H10" i="14"/>
  <c r="B8" i="14"/>
  <c r="E8" i="14"/>
  <c r="C8" i="14"/>
  <c r="H7" i="14"/>
  <c r="E7" i="14"/>
  <c r="E6" i="14"/>
  <c r="D6" i="13"/>
  <c r="D7" i="13"/>
  <c r="D8" i="13"/>
  <c r="B20" i="13"/>
  <c r="B21" i="13"/>
  <c r="H19" i="13"/>
  <c r="H20" i="13"/>
  <c r="H13" i="13"/>
  <c r="H15" i="13"/>
  <c r="B10" i="13"/>
  <c r="C10" i="13"/>
  <c r="C12" i="13"/>
  <c r="H9" i="13"/>
  <c r="I15" i="13"/>
  <c r="J15" i="13"/>
  <c r="J20" i="13"/>
  <c r="B19" i="13"/>
  <c r="H18" i="13"/>
  <c r="B18" i="13"/>
  <c r="H12" i="13"/>
  <c r="H14" i="13"/>
  <c r="C14" i="13"/>
  <c r="B12" i="13"/>
  <c r="H10" i="13"/>
  <c r="B8" i="13"/>
  <c r="E8" i="13"/>
  <c r="C8" i="13"/>
  <c r="H7" i="13"/>
  <c r="E7" i="13"/>
  <c r="H6" i="13"/>
  <c r="E6" i="13"/>
  <c r="D6" i="12"/>
  <c r="D7" i="12"/>
  <c r="D8" i="12"/>
  <c r="B20" i="12"/>
  <c r="B21" i="12"/>
  <c r="H19" i="12"/>
  <c r="H20" i="12"/>
  <c r="H13" i="12"/>
  <c r="H15" i="12"/>
  <c r="B10" i="12"/>
  <c r="C10" i="12"/>
  <c r="C12" i="12"/>
  <c r="H9" i="12"/>
  <c r="I15" i="12"/>
  <c r="J15" i="12"/>
  <c r="J20" i="12"/>
  <c r="B19" i="12"/>
  <c r="H18" i="12"/>
  <c r="B18" i="12"/>
  <c r="H12" i="12"/>
  <c r="H14" i="12"/>
  <c r="C14" i="12"/>
  <c r="B12" i="12"/>
  <c r="H10" i="12"/>
  <c r="B8" i="12"/>
  <c r="E8" i="12"/>
  <c r="C8" i="12"/>
  <c r="H7" i="12"/>
  <c r="E7" i="12"/>
  <c r="H6" i="12"/>
  <c r="E6" i="12"/>
  <c r="B8" i="11"/>
  <c r="D6" i="11"/>
  <c r="D7" i="11"/>
  <c r="D8" i="11"/>
  <c r="E8" i="11"/>
  <c r="E7" i="11"/>
  <c r="E6" i="11"/>
  <c r="B20" i="11"/>
  <c r="B21" i="11"/>
  <c r="H19" i="11"/>
  <c r="H20" i="11"/>
  <c r="H13" i="11"/>
  <c r="H15" i="11"/>
  <c r="B10" i="11"/>
  <c r="C10" i="11"/>
  <c r="C12" i="11"/>
  <c r="H9" i="11"/>
  <c r="I15" i="11"/>
  <c r="J15" i="11"/>
  <c r="J20" i="11"/>
  <c r="B19" i="11"/>
  <c r="H18" i="11"/>
  <c r="B18" i="11"/>
  <c r="H12" i="11"/>
  <c r="H14" i="11"/>
  <c r="C14" i="11"/>
  <c r="B12" i="11"/>
  <c r="H10" i="11"/>
  <c r="C8" i="11"/>
  <c r="H7" i="11"/>
  <c r="H6" i="11"/>
</calcChain>
</file>

<file path=xl/sharedStrings.xml><?xml version="1.0" encoding="utf-8"?>
<sst xmlns="http://schemas.openxmlformats.org/spreadsheetml/2006/main" count="495" uniqueCount="52">
  <si>
    <t>Specificità &amp; Sensibilità</t>
  </si>
  <si>
    <t>Bayesian analysis</t>
  </si>
  <si>
    <t>+</t>
  </si>
  <si>
    <t>-</t>
  </si>
  <si>
    <t>tot</t>
  </si>
  <si>
    <t>Vpp</t>
  </si>
  <si>
    <t>Vpn</t>
  </si>
  <si>
    <t>tot malati</t>
  </si>
  <si>
    <t>tot sani</t>
  </si>
  <si>
    <t>LR +</t>
  </si>
  <si>
    <t>fattore Bayes</t>
  </si>
  <si>
    <t>LR -</t>
  </si>
  <si>
    <t>Sn</t>
  </si>
  <si>
    <t>Sp</t>
  </si>
  <si>
    <t>prev. app</t>
  </si>
  <si>
    <t>prev. real</t>
  </si>
  <si>
    <t>odds app</t>
  </si>
  <si>
    <t>odds real</t>
  </si>
  <si>
    <t>odds pre</t>
  </si>
  <si>
    <t>odds post</t>
  </si>
  <si>
    <t>accur. diag</t>
  </si>
  <si>
    <t>OR</t>
  </si>
  <si>
    <t>RR</t>
  </si>
  <si>
    <r>
      <t>X</t>
    </r>
    <r>
      <rPr>
        <b/>
        <vertAlign val="superscript"/>
        <sz val="10"/>
        <rFont val="Arial"/>
        <family val="2"/>
      </rPr>
      <t>2</t>
    </r>
  </si>
  <si>
    <t>Legenda:</t>
  </si>
  <si>
    <t>prob. post</t>
  </si>
  <si>
    <t>Valore predittivo</t>
  </si>
  <si>
    <t>likelihood ratio</t>
  </si>
  <si>
    <t>event  rate</t>
  </si>
  <si>
    <t>treatment</t>
  </si>
  <si>
    <t>ARR</t>
  </si>
  <si>
    <t>NNT</t>
  </si>
  <si>
    <t>NNT Bayes</t>
  </si>
  <si>
    <t>% falsi neg</t>
  </si>
  <si>
    <t>% falsi pos</t>
  </si>
  <si>
    <t>RRR</t>
  </si>
  <si>
    <t>p value</t>
  </si>
  <si>
    <t>Trial : Improve it</t>
  </si>
  <si>
    <t>Trial : Prove it</t>
  </si>
  <si>
    <t>Tabella di contingenza, 2 x 2, per test binari: diagnostici e studi clinici.</t>
  </si>
  <si>
    <t>Inserire i 4 dati  nel riquadro azzurro</t>
  </si>
  <si>
    <t>Trial : HPS</t>
  </si>
  <si>
    <t>Trial : Plato</t>
  </si>
  <si>
    <t>Trial : Triton</t>
  </si>
  <si>
    <t>Trial : GISSI</t>
  </si>
  <si>
    <t>Trial : Tactics  Tajer 2010</t>
  </si>
  <si>
    <t>%</t>
  </si>
  <si>
    <t>Trial : ISIS 2</t>
  </si>
  <si>
    <t>Trial : 4 S</t>
  </si>
  <si>
    <t xml:space="preserve">in blu i valori calcolati </t>
  </si>
  <si>
    <t>Trial : Woscops</t>
  </si>
  <si>
    <t>Trial : Gusto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</si>
</sst>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0.000"/>
    <numFmt numFmtId="165" formatCode="_-* #,##0_-;\-* #,##0_-;_-* &quot;-&quot;??_-;_-@_-"/>
    <numFmt numFmtId="166" formatCode="0.0%"/>
  </numFmts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name val="Arial"/>
      <family val="2"/>
    </font>
    <font>
      <b/>
      <sz val="12"/>
      <name val="Arial"/>
      <family val="2"/>
    </font>
    <font>
      <sz val="16"/>
      <color theme="1"/>
      <name val="Calibri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8"/>
      <color theme="1"/>
      <name val="Arial"/>
      <family val="2"/>
    </font>
    <font>
      <sz val="16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scheme val="minor"/>
    </font>
    <font>
      <sz val="18"/>
      <color theme="1"/>
      <name val="Calibri"/>
      <scheme val="minor"/>
    </font>
    <font>
      <sz val="12"/>
      <color rgb="FF0000FF"/>
      <name val="Calibri"/>
      <scheme val="minor"/>
    </font>
    <font>
      <sz val="10"/>
      <color rgb="FF0000FF"/>
      <name val="Calibri"/>
      <scheme val="minor"/>
    </font>
    <font>
      <b/>
      <sz val="10"/>
      <color rgb="FF0000FF"/>
      <name val="Arial"/>
      <family val="2"/>
    </font>
    <font>
      <b/>
      <sz val="18"/>
      <color rgb="FF0000FF"/>
      <name val="Calibri"/>
      <scheme val="minor"/>
    </font>
    <font>
      <b/>
      <sz val="16"/>
      <color theme="1"/>
      <name val="Calibri"/>
      <scheme val="minor"/>
    </font>
    <font>
      <sz val="10"/>
      <color rgb="FF0000FF"/>
      <name val="Arial"/>
    </font>
    <font>
      <b/>
      <sz val="16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ck">
        <color theme="9" tint="-0.249977111117893"/>
      </bottom>
      <diagonal/>
    </border>
    <border>
      <left style="thick">
        <color theme="9" tint="-0.249977111117893"/>
      </left>
      <right style="thick">
        <color theme="9" tint="-0.249977111117893"/>
      </right>
      <top style="thick">
        <color theme="9" tint="-0.249977111117893"/>
      </top>
      <bottom style="thick">
        <color theme="9" tint="-0.249977111117893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ck">
        <color theme="9" tint="-0.249977111117893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39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106">
    <xf numFmtId="0" fontId="0" fillId="0" borderId="0" xfId="0"/>
    <xf numFmtId="0" fontId="0" fillId="0" borderId="5" xfId="0" applyBorder="1" applyAlignment="1">
      <alignment horizontal="center"/>
    </xf>
    <xf numFmtId="0" fontId="0" fillId="0" borderId="0" xfId="0" applyBorder="1"/>
    <xf numFmtId="2" fontId="0" fillId="0" borderId="0" xfId="0" applyNumberFormat="1"/>
    <xf numFmtId="43" fontId="0" fillId="0" borderId="0" xfId="0" applyNumberFormat="1"/>
    <xf numFmtId="0" fontId="5" fillId="0" borderId="13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/>
    </xf>
    <xf numFmtId="0" fontId="0" fillId="0" borderId="17" xfId="0" applyBorder="1" applyAlignment="1">
      <alignment horizontal="center"/>
    </xf>
    <xf numFmtId="49" fontId="0" fillId="0" borderId="16" xfId="0" applyNumberFormat="1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21" xfId="0" applyBorder="1"/>
    <xf numFmtId="0" fontId="0" fillId="3" borderId="13" xfId="0" applyFill="1" applyBorder="1"/>
    <xf numFmtId="0" fontId="0" fillId="0" borderId="14" xfId="0" applyBorder="1"/>
    <xf numFmtId="0" fontId="0" fillId="0" borderId="15" xfId="0" applyBorder="1"/>
    <xf numFmtId="0" fontId="0" fillId="3" borderId="16" xfId="0" applyFill="1" applyBorder="1"/>
    <xf numFmtId="0" fontId="0" fillId="8" borderId="0" xfId="0" applyFill="1" applyBorder="1" applyAlignment="1">
      <alignment horizontal="center"/>
    </xf>
    <xf numFmtId="0" fontId="0" fillId="8" borderId="17" xfId="0" applyFill="1" applyBorder="1"/>
    <xf numFmtId="0" fontId="0" fillId="0" borderId="0" xfId="0" applyBorder="1" applyAlignment="1">
      <alignment horizontal="center"/>
    </xf>
    <xf numFmtId="0" fontId="0" fillId="3" borderId="22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11" fillId="3" borderId="16" xfId="0" applyFont="1" applyFill="1" applyBorder="1"/>
    <xf numFmtId="0" fontId="11" fillId="0" borderId="0" xfId="0" applyFont="1" applyBorder="1"/>
    <xf numFmtId="0" fontId="11" fillId="0" borderId="16" xfId="0" applyFont="1" applyFill="1" applyBorder="1"/>
    <xf numFmtId="2" fontId="11" fillId="9" borderId="0" xfId="0" applyNumberFormat="1" applyFont="1" applyFill="1" applyBorder="1"/>
    <xf numFmtId="0" fontId="11" fillId="0" borderId="16" xfId="0" applyFont="1" applyBorder="1"/>
    <xf numFmtId="0" fontId="11" fillId="0" borderId="0" xfId="0" applyFont="1" applyBorder="1" applyAlignment="1">
      <alignment horizontal="center"/>
    </xf>
    <xf numFmtId="0" fontId="12" fillId="3" borderId="19" xfId="0" applyFont="1" applyFill="1" applyBorder="1"/>
    <xf numFmtId="0" fontId="12" fillId="3" borderId="20" xfId="0" applyFont="1" applyFill="1" applyBorder="1" applyAlignment="1">
      <alignment horizontal="right"/>
    </xf>
    <xf numFmtId="9" fontId="13" fillId="9" borderId="7" xfId="0" applyNumberFormat="1" applyFont="1" applyFill="1" applyBorder="1" applyAlignment="1">
      <alignment horizontal="center"/>
    </xf>
    <xf numFmtId="9" fontId="13" fillId="9" borderId="9" xfId="0" applyNumberFormat="1" applyFont="1" applyFill="1" applyBorder="1" applyAlignment="1">
      <alignment horizontal="center"/>
    </xf>
    <xf numFmtId="9" fontId="13" fillId="9" borderId="22" xfId="0" applyNumberFormat="1" applyFont="1" applyFill="1" applyBorder="1"/>
    <xf numFmtId="9" fontId="13" fillId="9" borderId="23" xfId="0" applyNumberFormat="1" applyFont="1" applyFill="1" applyBorder="1"/>
    <xf numFmtId="165" fontId="13" fillId="9" borderId="0" xfId="2" applyNumberFormat="1" applyFont="1" applyFill="1" applyBorder="1"/>
    <xf numFmtId="165" fontId="13" fillId="9" borderId="17" xfId="2" applyNumberFormat="1" applyFont="1" applyFill="1" applyBorder="1"/>
    <xf numFmtId="165" fontId="13" fillId="9" borderId="18" xfId="2" applyNumberFormat="1" applyFont="1" applyFill="1" applyBorder="1"/>
    <xf numFmtId="9" fontId="13" fillId="5" borderId="1" xfId="0" applyNumberFormat="1" applyFont="1" applyFill="1" applyBorder="1"/>
    <xf numFmtId="9" fontId="13" fillId="9" borderId="0" xfId="0" applyNumberFormat="1" applyFont="1" applyFill="1" applyBorder="1"/>
    <xf numFmtId="0" fontId="13" fillId="0" borderId="0" xfId="0" applyFont="1" applyBorder="1"/>
    <xf numFmtId="2" fontId="13" fillId="6" borderId="1" xfId="0" applyNumberFormat="1" applyFont="1" applyFill="1" applyBorder="1"/>
    <xf numFmtId="2" fontId="13" fillId="9" borderId="0" xfId="0" applyNumberFormat="1" applyFont="1" applyFill="1" applyBorder="1"/>
    <xf numFmtId="9" fontId="14" fillId="9" borderId="0" xfId="1" applyFont="1" applyFill="1" applyBorder="1"/>
    <xf numFmtId="2" fontId="14" fillId="9" borderId="0" xfId="0" applyNumberFormat="1" applyFont="1" applyFill="1" applyBorder="1"/>
    <xf numFmtId="9" fontId="13" fillId="5" borderId="1" xfId="1" applyNumberFormat="1" applyFont="1" applyFill="1" applyBorder="1"/>
    <xf numFmtId="0" fontId="0" fillId="0" borderId="24" xfId="0" applyBorder="1"/>
    <xf numFmtId="9" fontId="0" fillId="0" borderId="25" xfId="0" applyNumberFormat="1" applyBorder="1"/>
    <xf numFmtId="0" fontId="0" fillId="3" borderId="22" xfId="0" applyFill="1" applyBorder="1" applyAlignment="1">
      <alignment horizontal="right"/>
    </xf>
    <xf numFmtId="0" fontId="0" fillId="3" borderId="23" xfId="0" applyFill="1" applyBorder="1" applyAlignment="1">
      <alignment horizontal="right"/>
    </xf>
    <xf numFmtId="1" fontId="16" fillId="10" borderId="1" xfId="0" applyNumberFormat="1" applyFont="1" applyFill="1" applyBorder="1" applyAlignment="1">
      <alignment horizontal="center"/>
    </xf>
    <xf numFmtId="1" fontId="16" fillId="10" borderId="20" xfId="0" applyNumberFormat="1" applyFont="1" applyFill="1" applyBorder="1" applyAlignment="1">
      <alignment horizontal="center"/>
    </xf>
    <xf numFmtId="0" fontId="5" fillId="7" borderId="16" xfId="0" applyFont="1" applyFill="1" applyBorder="1" applyAlignment="1">
      <alignment horizontal="center"/>
    </xf>
    <xf numFmtId="0" fontId="12" fillId="7" borderId="16" xfId="0" applyFont="1" applyFill="1" applyBorder="1" applyAlignment="1">
      <alignment horizontal="center"/>
    </xf>
    <xf numFmtId="2" fontId="16" fillId="7" borderId="0" xfId="0" applyNumberFormat="1" applyFont="1" applyFill="1" applyBorder="1" applyAlignment="1">
      <alignment horizontal="center"/>
    </xf>
    <xf numFmtId="0" fontId="0" fillId="10" borderId="19" xfId="0" applyFill="1" applyBorder="1"/>
    <xf numFmtId="0" fontId="0" fillId="6" borderId="15" xfId="0" applyFill="1" applyBorder="1"/>
    <xf numFmtId="0" fontId="0" fillId="6" borderId="17" xfId="0" applyFill="1" applyBorder="1"/>
    <xf numFmtId="0" fontId="0" fillId="6" borderId="21" xfId="0" applyFill="1" applyBorder="1"/>
    <xf numFmtId="0" fontId="0" fillId="6" borderId="20" xfId="0" applyFill="1" applyBorder="1"/>
    <xf numFmtId="0" fontId="0" fillId="6" borderId="0" xfId="0" applyFill="1" applyBorder="1"/>
    <xf numFmtId="0" fontId="5" fillId="6" borderId="0" xfId="0" applyFont="1" applyFill="1" applyBorder="1" applyAlignment="1">
      <alignment horizontal="center" vertical="center"/>
    </xf>
    <xf numFmtId="0" fontId="2" fillId="12" borderId="1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5" fontId="17" fillId="4" borderId="6" xfId="2" applyNumberFormat="1" applyFont="1" applyFill="1" applyBorder="1" applyAlignment="1" applyProtection="1">
      <alignment horizontal="center"/>
      <protection locked="0"/>
    </xf>
    <xf numFmtId="2" fontId="18" fillId="7" borderId="0" xfId="0" applyNumberFormat="1" applyFont="1" applyFill="1" applyBorder="1"/>
    <xf numFmtId="164" fontId="13" fillId="10" borderId="20" xfId="0" applyNumberFormat="1" applyFont="1" applyFill="1" applyBorder="1"/>
    <xf numFmtId="0" fontId="0" fillId="6" borderId="0" xfId="0" applyFill="1" applyBorder="1" applyAlignment="1">
      <alignment horizontal="center"/>
    </xf>
    <xf numFmtId="0" fontId="0" fillId="0" borderId="0" xfId="0" applyBorder="1" applyAlignment="1">
      <alignment horizontal="right"/>
    </xf>
    <xf numFmtId="166" fontId="13" fillId="10" borderId="0" xfId="1" applyNumberFormat="1" applyFont="1" applyFill="1" applyBorder="1"/>
    <xf numFmtId="0" fontId="3" fillId="11" borderId="1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66" fontId="13" fillId="9" borderId="0" xfId="1" applyNumberFormat="1" applyFont="1" applyFill="1" applyBorder="1"/>
    <xf numFmtId="9" fontId="14" fillId="9" borderId="0" xfId="1" applyNumberFormat="1" applyFont="1" applyFill="1" applyBorder="1"/>
    <xf numFmtId="166" fontId="14" fillId="9" borderId="0" xfId="1" applyNumberFormat="1" applyFont="1" applyFill="1" applyBorder="1"/>
    <xf numFmtId="0" fontId="0" fillId="6" borderId="0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166" fontId="13" fillId="5" borderId="1" xfId="0" applyNumberFormat="1" applyFont="1" applyFill="1" applyBorder="1"/>
    <xf numFmtId="166" fontId="13" fillId="5" borderId="1" xfId="1" applyNumberFormat="1" applyFont="1" applyFill="1" applyBorder="1"/>
    <xf numFmtId="165" fontId="19" fillId="4" borderId="6" xfId="2" applyNumberFormat="1" applyFont="1" applyFill="1" applyBorder="1" applyAlignment="1" applyProtection="1">
      <alignment horizontal="center"/>
      <protection locked="0"/>
    </xf>
    <xf numFmtId="0" fontId="0" fillId="6" borderId="0" xfId="0" applyFill="1" applyBorder="1" applyAlignment="1">
      <alignment horizontal="center"/>
    </xf>
    <xf numFmtId="2" fontId="15" fillId="7" borderId="0" xfId="0" applyNumberFormat="1" applyFont="1" applyFill="1" applyBorder="1" applyAlignment="1">
      <alignment horizontal="center"/>
    </xf>
    <xf numFmtId="0" fontId="0" fillId="0" borderId="22" xfId="0" applyBorder="1"/>
    <xf numFmtId="9" fontId="0" fillId="0" borderId="23" xfId="0" applyNumberFormat="1" applyBorder="1"/>
    <xf numFmtId="0" fontId="0" fillId="6" borderId="7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23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4" fillId="13" borderId="20" xfId="0" applyFont="1" applyFill="1" applyBorder="1" applyAlignment="1">
      <alignment horizontal="center" vertical="center"/>
    </xf>
    <xf numFmtId="0" fontId="0" fillId="13" borderId="20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/>
    </xf>
  </cellXfs>
  <cellStyles count="39"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Collegamento ipertestuale visitato" xfId="16" builtinId="9" hidden="1"/>
    <cellStyle name="Collegamento ipertestuale visitato" xfId="18" builtinId="9" hidden="1"/>
    <cellStyle name="Collegamento ipertestuale visitato" xfId="20" builtinId="9" hidden="1"/>
    <cellStyle name="Collegamento ipertestuale visitato" xfId="22" builtinId="9" hidden="1"/>
    <cellStyle name="Collegamento ipertestuale visitato" xfId="24" builtinId="9" hidden="1"/>
    <cellStyle name="Collegamento ipertestuale visitato" xfId="26" builtinId="9" hidden="1"/>
    <cellStyle name="Collegamento ipertestuale visitato" xfId="28" builtinId="9" hidden="1"/>
    <cellStyle name="Collegamento ipertestuale visitato" xfId="30" builtinId="9" hidden="1"/>
    <cellStyle name="Collegamento ipertestuale visitato" xfId="32" builtinId="9" hidden="1"/>
    <cellStyle name="Collegamento ipertestuale visitato" xfId="34" builtinId="9" hidden="1"/>
    <cellStyle name="Collegamento ipertestuale visitato" xfId="36" builtinId="9" hidden="1"/>
    <cellStyle name="Collegamento ipertestuale visitato" xfId="38" builtinId="9" hidden="1"/>
    <cellStyle name="Migliaia" xfId="2" builtinId="3"/>
    <cellStyle name="Normale" xfId="0" builtinId="0"/>
    <cellStyle name="Percentuale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opLeftCell="A4" zoomScale="150" zoomScaleNormal="150" workbookViewId="0">
      <selection activeCell="C7" sqref="C7"/>
    </sheetView>
  </sheetViews>
  <sheetFormatPr defaultColWidth="11" defaultRowHeight="15.75" x14ac:dyDescent="0.25"/>
  <cols>
    <col min="1" max="1" width="10" customWidth="1"/>
    <col min="2" max="2" width="11.125" bestFit="1" customWidth="1"/>
    <col min="3" max="3" width="11.5" bestFit="1" customWidth="1"/>
    <col min="4" max="4" width="9.625" customWidth="1"/>
    <col min="5" max="5" width="8" customWidth="1"/>
    <col min="6" max="6" width="5.625" customWidth="1"/>
    <col min="7" max="7" width="9" customWidth="1"/>
    <col min="8" max="8" width="7.375" customWidth="1"/>
    <col min="9" max="9" width="14.625" customWidth="1"/>
    <col min="10" max="10" width="13.125" customWidth="1"/>
    <col min="11" max="11" width="4.625" customWidth="1"/>
  </cols>
  <sheetData>
    <row r="1" spans="1:12" s="63" customFormat="1" ht="45.95" customHeight="1" thickBot="1" x14ac:dyDescent="0.3">
      <c r="A1" s="92" t="s">
        <v>39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2" ht="24" thickBot="1" x14ac:dyDescent="0.3">
      <c r="A2" s="94" t="s">
        <v>0</v>
      </c>
      <c r="B2" s="95"/>
      <c r="C2" s="95"/>
      <c r="D2" s="95"/>
      <c r="E2" s="95"/>
      <c r="F2" s="96"/>
      <c r="G2" s="97" t="s">
        <v>26</v>
      </c>
      <c r="H2" s="98"/>
      <c r="I2" s="98"/>
      <c r="J2" s="99"/>
      <c r="K2" s="56"/>
    </row>
    <row r="3" spans="1:12" ht="24" thickBot="1" x14ac:dyDescent="0.3">
      <c r="A3" s="100" t="s">
        <v>44</v>
      </c>
      <c r="B3" s="101"/>
      <c r="C3" s="101"/>
      <c r="D3" s="101"/>
      <c r="E3" s="70"/>
      <c r="F3" s="62"/>
      <c r="G3" s="102" t="s">
        <v>1</v>
      </c>
      <c r="H3" s="103"/>
      <c r="I3" s="103"/>
      <c r="J3" s="103"/>
      <c r="K3" s="57"/>
    </row>
    <row r="4" spans="1:12" x14ac:dyDescent="0.25">
      <c r="A4" s="5"/>
      <c r="B4" s="104" t="s">
        <v>28</v>
      </c>
      <c r="C4" s="104"/>
      <c r="D4" s="6"/>
      <c r="E4" s="71"/>
      <c r="F4" s="61"/>
      <c r="G4" s="60"/>
      <c r="H4" s="60"/>
      <c r="I4" s="60"/>
      <c r="J4" s="60"/>
      <c r="K4" s="57"/>
    </row>
    <row r="5" spans="1:12" ht="16.5" thickBot="1" x14ac:dyDescent="0.3">
      <c r="A5" s="7" t="s">
        <v>29</v>
      </c>
      <c r="B5" s="1" t="s">
        <v>2</v>
      </c>
      <c r="C5" s="1" t="s">
        <v>3</v>
      </c>
      <c r="D5" s="8" t="s">
        <v>4</v>
      </c>
      <c r="E5" s="20" t="s">
        <v>46</v>
      </c>
      <c r="F5" s="60"/>
      <c r="G5" s="60"/>
      <c r="H5" s="60"/>
      <c r="I5" s="60"/>
      <c r="J5" s="60"/>
      <c r="K5" s="57"/>
    </row>
    <row r="6" spans="1:12" ht="22.5" thickTop="1" thickBot="1" x14ac:dyDescent="0.4">
      <c r="A6" s="9" t="s">
        <v>2</v>
      </c>
      <c r="B6" s="64">
        <v>628</v>
      </c>
      <c r="C6" s="64">
        <v>5232</v>
      </c>
      <c r="D6" s="37">
        <f>SUM(B6:C6)</f>
        <v>5860</v>
      </c>
      <c r="E6" s="72">
        <f>VP/D6</f>
        <v>0.10716723549488055</v>
      </c>
      <c r="F6" s="60"/>
      <c r="G6" s="14" t="s">
        <v>5</v>
      </c>
      <c r="H6" s="38">
        <f>VP/(VP+FP)</f>
        <v>0.10716723549488055</v>
      </c>
      <c r="I6" s="15"/>
      <c r="J6" s="16"/>
      <c r="K6" s="57"/>
    </row>
    <row r="7" spans="1:12" ht="22.5" thickTop="1" thickBot="1" x14ac:dyDescent="0.4">
      <c r="A7" s="9" t="s">
        <v>3</v>
      </c>
      <c r="B7" s="64">
        <v>758</v>
      </c>
      <c r="C7" s="64">
        <v>5094</v>
      </c>
      <c r="D7" s="37">
        <f>SUM(B7:C7)</f>
        <v>5852</v>
      </c>
      <c r="E7" s="72">
        <f>B7/D7</f>
        <v>0.12952836637047163</v>
      </c>
      <c r="F7" s="60"/>
      <c r="G7" s="17" t="s">
        <v>6</v>
      </c>
      <c r="H7" s="39">
        <f>C7/(C7+B7)</f>
        <v>0.8704716336295284</v>
      </c>
      <c r="I7" s="2"/>
      <c r="J7" s="11"/>
      <c r="K7" s="57"/>
    </row>
    <row r="8" spans="1:12" ht="17.25" thickTop="1" thickBot="1" x14ac:dyDescent="0.3">
      <c r="A8" s="10" t="s">
        <v>4</v>
      </c>
      <c r="B8" s="35">
        <f>SUM(B6:B7)</f>
        <v>1386</v>
      </c>
      <c r="C8" s="35">
        <f>SUM(C6:C7)</f>
        <v>10326</v>
      </c>
      <c r="D8" s="36">
        <f>SUM(D6:D7)</f>
        <v>11712</v>
      </c>
      <c r="E8" s="72">
        <f>B8/D8</f>
        <v>0.11834016393442623</v>
      </c>
      <c r="F8" s="60"/>
      <c r="G8" s="10"/>
      <c r="H8" s="40"/>
      <c r="I8" s="2"/>
      <c r="J8" s="11"/>
      <c r="K8" s="57"/>
    </row>
    <row r="9" spans="1:12" ht="16.5" thickBot="1" x14ac:dyDescent="0.3">
      <c r="A9" s="10"/>
      <c r="B9" s="68" t="s">
        <v>7</v>
      </c>
      <c r="C9" s="68" t="s">
        <v>8</v>
      </c>
      <c r="D9" s="11"/>
      <c r="E9" s="2"/>
      <c r="F9" s="60"/>
      <c r="G9" s="17" t="s">
        <v>9</v>
      </c>
      <c r="H9" s="41">
        <f>Sn/Prop_FP</f>
        <v>0.89425380939142418</v>
      </c>
      <c r="I9" s="18" t="s">
        <v>10</v>
      </c>
      <c r="J9" s="19" t="s">
        <v>27</v>
      </c>
      <c r="K9" s="57"/>
    </row>
    <row r="10" spans="1:12" x14ac:dyDescent="0.25">
      <c r="A10" s="10"/>
      <c r="B10" s="31">
        <f>B6/(B6+B7)</f>
        <v>0.45310245310245312</v>
      </c>
      <c r="C10" s="32">
        <f>C7/(C6+C7)</f>
        <v>0.49331783846600813</v>
      </c>
      <c r="D10" s="11"/>
      <c r="E10" s="2"/>
      <c r="F10" s="60"/>
      <c r="G10" s="17" t="s">
        <v>11</v>
      </c>
      <c r="H10" s="42">
        <f>B12/C10</f>
        <v>1.1086109283989143</v>
      </c>
      <c r="I10" s="2"/>
      <c r="J10" s="11"/>
      <c r="K10" s="57"/>
    </row>
    <row r="11" spans="1:12" x14ac:dyDescent="0.25">
      <c r="A11" s="10"/>
      <c r="B11" s="21" t="s">
        <v>12</v>
      </c>
      <c r="C11" s="22" t="s">
        <v>13</v>
      </c>
      <c r="D11" s="11"/>
      <c r="E11" s="2"/>
      <c r="F11" s="60"/>
      <c r="G11" s="10"/>
      <c r="H11" s="40"/>
      <c r="I11" s="2"/>
      <c r="J11" s="11"/>
      <c r="K11" s="57"/>
      <c r="L11" s="3"/>
    </row>
    <row r="12" spans="1:12" x14ac:dyDescent="0.25">
      <c r="A12" s="10"/>
      <c r="B12" s="33">
        <f>1-B10</f>
        <v>0.54689754689754688</v>
      </c>
      <c r="C12" s="34">
        <f>1-C10</f>
        <v>0.50668216153399182</v>
      </c>
      <c r="D12" s="11"/>
      <c r="E12" s="2"/>
      <c r="F12" s="60"/>
      <c r="G12" s="23" t="s">
        <v>14</v>
      </c>
      <c r="H12" s="43">
        <f>(B6+C6)/D8</f>
        <v>0.50034153005464477</v>
      </c>
      <c r="I12" s="24"/>
      <c r="J12" s="11"/>
      <c r="K12" s="57"/>
      <c r="L12" s="4"/>
    </row>
    <row r="13" spans="1:12" x14ac:dyDescent="0.25">
      <c r="A13" s="10"/>
      <c r="B13" s="48" t="s">
        <v>33</v>
      </c>
      <c r="C13" s="49" t="s">
        <v>34</v>
      </c>
      <c r="D13" s="11"/>
      <c r="E13" s="2"/>
      <c r="F13" s="60"/>
      <c r="G13" s="23" t="s">
        <v>15</v>
      </c>
      <c r="H13" s="73">
        <f>(B6+B7)/D8</f>
        <v>0.11834016393442623</v>
      </c>
      <c r="I13" s="24"/>
      <c r="J13" s="11"/>
      <c r="K13" s="57"/>
    </row>
    <row r="14" spans="1:12" ht="16.5" thickBot="1" x14ac:dyDescent="0.3">
      <c r="A14" s="12"/>
      <c r="B14" s="46" t="s">
        <v>20</v>
      </c>
      <c r="C14" s="47">
        <f>(B6+C7)/D8</f>
        <v>0.4885587431693989</v>
      </c>
      <c r="D14" s="13"/>
      <c r="E14" s="2"/>
      <c r="F14" s="60"/>
      <c r="G14" s="25" t="s">
        <v>16</v>
      </c>
      <c r="H14" s="44">
        <f>H12/(1-H12)</f>
        <v>1.0013670539986328</v>
      </c>
      <c r="I14" s="24"/>
      <c r="J14" s="11"/>
      <c r="K14" s="57"/>
    </row>
    <row r="15" spans="1:12" ht="16.5" thickBot="1" x14ac:dyDescent="0.3">
      <c r="A15" s="84" t="s">
        <v>24</v>
      </c>
      <c r="B15" s="85"/>
      <c r="C15" s="85"/>
      <c r="D15" s="86"/>
      <c r="E15" s="76"/>
      <c r="F15" s="60"/>
      <c r="G15" s="25" t="s">
        <v>17</v>
      </c>
      <c r="H15" s="44">
        <f>H13/(1-H13)</f>
        <v>0.13422428820453225</v>
      </c>
      <c r="I15" s="26">
        <f>H15*H9</f>
        <v>0.12003058103975536</v>
      </c>
      <c r="J15" s="45">
        <f>I15/(I15+1)</f>
        <v>0.10716723549488057</v>
      </c>
      <c r="K15" s="57"/>
    </row>
    <row r="16" spans="1:12" x14ac:dyDescent="0.25">
      <c r="A16" s="87" t="s">
        <v>40</v>
      </c>
      <c r="B16" s="87"/>
      <c r="C16" s="87"/>
      <c r="D16" s="88"/>
      <c r="E16" s="76"/>
      <c r="F16" s="60"/>
      <c r="G16" s="27"/>
      <c r="H16" s="24" t="s">
        <v>18</v>
      </c>
      <c r="I16" s="28" t="s">
        <v>19</v>
      </c>
      <c r="J16" s="11" t="s">
        <v>25</v>
      </c>
      <c r="K16" s="57"/>
    </row>
    <row r="17" spans="1:11" x14ac:dyDescent="0.25">
      <c r="A17" s="89" t="s">
        <v>49</v>
      </c>
      <c r="B17" s="90"/>
      <c r="C17" s="90"/>
      <c r="D17" s="91"/>
      <c r="E17" s="60"/>
      <c r="F17" s="60"/>
      <c r="G17" s="10"/>
      <c r="H17" s="2"/>
      <c r="I17" s="2"/>
      <c r="J17" s="11"/>
      <c r="K17" s="57"/>
    </row>
    <row r="18" spans="1:11" x14ac:dyDescent="0.25">
      <c r="A18" s="52" t="s">
        <v>21</v>
      </c>
      <c r="B18" s="81">
        <f>(B6*C7)/(C6*B7)</f>
        <v>0.80664350899276227</v>
      </c>
      <c r="C18" s="60"/>
      <c r="D18" s="60"/>
      <c r="E18" s="60"/>
      <c r="F18" s="60"/>
      <c r="G18" s="17" t="s">
        <v>35</v>
      </c>
      <c r="H18" s="69">
        <f>1-B19</f>
        <v>0.17263501040100127</v>
      </c>
      <c r="I18" s="2"/>
      <c r="J18" s="11"/>
      <c r="K18" s="57"/>
    </row>
    <row r="19" spans="1:11" ht="24" thickBot="1" x14ac:dyDescent="0.4">
      <c r="A19" s="53" t="s">
        <v>22</v>
      </c>
      <c r="B19" s="54">
        <f>(B6/(B6+C6))/(B7/(B7+C7))</f>
        <v>0.82736498959899873</v>
      </c>
      <c r="C19" s="60"/>
      <c r="D19" s="60"/>
      <c r="E19" s="60"/>
      <c r="F19" s="60"/>
      <c r="G19" s="17" t="s">
        <v>30</v>
      </c>
      <c r="H19" s="69">
        <f>(B7/D7)-(VP/D6)</f>
        <v>2.2361130875591079E-2</v>
      </c>
      <c r="I19" s="2"/>
      <c r="J19" s="11"/>
      <c r="K19" s="57"/>
    </row>
    <row r="20" spans="1:11" ht="24" thickBot="1" x14ac:dyDescent="0.4">
      <c r="A20" s="52" t="s">
        <v>23</v>
      </c>
      <c r="B20" s="65">
        <f>(ABS((B6*C7)-(C6*B7))^2*D8)/((B6+C6)*(B6+B7)*(C6+C7)*(B7+C7))</f>
        <v>14.032180842879864</v>
      </c>
      <c r="C20" s="60"/>
      <c r="D20" s="60"/>
      <c r="E20" s="60"/>
      <c r="F20" s="60"/>
      <c r="G20" s="29" t="s">
        <v>31</v>
      </c>
      <c r="H20" s="51">
        <f>1/H19</f>
        <v>44.720457367009921</v>
      </c>
      <c r="I20" s="30" t="s">
        <v>32</v>
      </c>
      <c r="J20" s="50">
        <f>H20/J15</f>
        <v>417.29598753292692</v>
      </c>
      <c r="K20" s="57"/>
    </row>
    <row r="21" spans="1:11" ht="16.5" thickBot="1" x14ac:dyDescent="0.3">
      <c r="A21" s="55" t="s">
        <v>36</v>
      </c>
      <c r="B21" s="66">
        <f>_xlfn.CHISQ.DIST(B20,1,FALSE)</f>
        <v>9.5564837287772706E-5</v>
      </c>
      <c r="C21" s="59"/>
      <c r="D21" s="59"/>
      <c r="E21" s="59"/>
      <c r="F21" s="59"/>
      <c r="G21" s="59"/>
      <c r="H21" s="59"/>
      <c r="I21" s="59"/>
      <c r="J21" s="59"/>
      <c r="K21" s="58"/>
    </row>
  </sheetData>
  <sheetProtection sheet="1" objects="1" scenarios="1" selectLockedCells="1"/>
  <mergeCells count="9">
    <mergeCell ref="A15:D15"/>
    <mergeCell ref="A16:D16"/>
    <mergeCell ref="A17:D17"/>
    <mergeCell ref="A1:K1"/>
    <mergeCell ref="A2:F2"/>
    <mergeCell ref="G2:J2"/>
    <mergeCell ref="A3:D3"/>
    <mergeCell ref="G3:J3"/>
    <mergeCell ref="B4:C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opLeftCell="A4" zoomScale="150" zoomScaleNormal="150" zoomScalePageLayoutView="150" workbookViewId="0">
      <selection activeCell="B6" sqref="B6:C7"/>
    </sheetView>
  </sheetViews>
  <sheetFormatPr defaultColWidth="11" defaultRowHeight="15.75" x14ac:dyDescent="0.25"/>
  <cols>
    <col min="1" max="1" width="10" customWidth="1"/>
    <col min="2" max="2" width="11.125" bestFit="1" customWidth="1"/>
    <col min="3" max="3" width="11.5" bestFit="1" customWidth="1"/>
    <col min="4" max="4" width="9.625" customWidth="1"/>
    <col min="5" max="5" width="8" customWidth="1"/>
    <col min="6" max="6" width="5.625" customWidth="1"/>
    <col min="7" max="7" width="9" customWidth="1"/>
    <col min="8" max="8" width="7.375" customWidth="1"/>
    <col min="9" max="9" width="14.625" customWidth="1"/>
    <col min="10" max="10" width="13.125" customWidth="1"/>
    <col min="11" max="11" width="4.625" customWidth="1"/>
  </cols>
  <sheetData>
    <row r="1" spans="1:12" s="63" customFormat="1" ht="45.95" customHeight="1" thickBot="1" x14ac:dyDescent="0.3">
      <c r="A1" s="92" t="s">
        <v>39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2" ht="24" thickBot="1" x14ac:dyDescent="0.3">
      <c r="A2" s="94" t="s">
        <v>0</v>
      </c>
      <c r="B2" s="95"/>
      <c r="C2" s="95"/>
      <c r="D2" s="95"/>
      <c r="E2" s="95"/>
      <c r="F2" s="96"/>
      <c r="G2" s="97" t="s">
        <v>26</v>
      </c>
      <c r="H2" s="98"/>
      <c r="I2" s="98"/>
      <c r="J2" s="99"/>
      <c r="K2" s="56"/>
    </row>
    <row r="3" spans="1:12" ht="24" thickBot="1" x14ac:dyDescent="0.3">
      <c r="A3" s="100" t="s">
        <v>47</v>
      </c>
      <c r="B3" s="101"/>
      <c r="C3" s="101"/>
      <c r="D3" s="101"/>
      <c r="E3" s="70"/>
      <c r="F3" s="62"/>
      <c r="G3" s="102" t="s">
        <v>1</v>
      </c>
      <c r="H3" s="103"/>
      <c r="I3" s="103"/>
      <c r="J3" s="103"/>
      <c r="K3" s="57"/>
    </row>
    <row r="4" spans="1:12" x14ac:dyDescent="0.25">
      <c r="A4" s="5"/>
      <c r="B4" s="104" t="s">
        <v>28</v>
      </c>
      <c r="C4" s="104"/>
      <c r="D4" s="6"/>
      <c r="E4" s="71"/>
      <c r="F4" s="61"/>
      <c r="G4" s="60"/>
      <c r="H4" s="60"/>
      <c r="I4" s="60"/>
      <c r="J4" s="60"/>
      <c r="K4" s="57"/>
    </row>
    <row r="5" spans="1:12" ht="16.5" thickBot="1" x14ac:dyDescent="0.3">
      <c r="A5" s="7" t="s">
        <v>29</v>
      </c>
      <c r="B5" s="1" t="s">
        <v>2</v>
      </c>
      <c r="C5" s="1" t="s">
        <v>3</v>
      </c>
      <c r="D5" s="8" t="s">
        <v>4</v>
      </c>
      <c r="E5" s="20" t="s">
        <v>46</v>
      </c>
      <c r="F5" s="60"/>
      <c r="G5" s="60"/>
      <c r="H5" s="60"/>
      <c r="I5" s="60"/>
      <c r="J5" s="60"/>
      <c r="K5" s="57"/>
    </row>
    <row r="6" spans="1:12" ht="22.5" thickTop="1" thickBot="1" x14ac:dyDescent="0.4">
      <c r="A6" s="9" t="s">
        <v>2</v>
      </c>
      <c r="B6" s="64">
        <v>343</v>
      </c>
      <c r="C6" s="64">
        <v>3949</v>
      </c>
      <c r="D6" s="37">
        <f>SUM(B6:C6)</f>
        <v>4292</v>
      </c>
      <c r="E6" s="72">
        <f>VP/D6</f>
        <v>7.9916123019571295E-2</v>
      </c>
      <c r="F6" s="60"/>
      <c r="G6" s="14" t="s">
        <v>5</v>
      </c>
      <c r="H6" s="38">
        <f>VP/(VP+FP)</f>
        <v>7.9916123019571295E-2</v>
      </c>
      <c r="I6" s="15"/>
      <c r="J6" s="16"/>
      <c r="K6" s="57"/>
    </row>
    <row r="7" spans="1:12" ht="22.5" thickTop="1" thickBot="1" x14ac:dyDescent="0.4">
      <c r="A7" s="9" t="s">
        <v>3</v>
      </c>
      <c r="B7" s="64">
        <v>568</v>
      </c>
      <c r="C7" s="64">
        <v>3732</v>
      </c>
      <c r="D7" s="37">
        <f>SUM(B7:C7)</f>
        <v>4300</v>
      </c>
      <c r="E7" s="72">
        <f>B7/D7</f>
        <v>0.13209302325581396</v>
      </c>
      <c r="F7" s="60"/>
      <c r="G7" s="17" t="s">
        <v>6</v>
      </c>
      <c r="H7" s="39">
        <f>C7/(C7+B7)</f>
        <v>0.86790697674418604</v>
      </c>
      <c r="I7" s="2"/>
      <c r="J7" s="11"/>
      <c r="K7" s="57"/>
    </row>
    <row r="8" spans="1:12" ht="17.25" thickTop="1" thickBot="1" x14ac:dyDescent="0.3">
      <c r="A8" s="10" t="s">
        <v>4</v>
      </c>
      <c r="B8" s="35">
        <f>SUM(B6:B7)</f>
        <v>911</v>
      </c>
      <c r="C8" s="35">
        <f>SUM(C6:C7)</f>
        <v>7681</v>
      </c>
      <c r="D8" s="36">
        <f>SUM(D6:D7)</f>
        <v>8592</v>
      </c>
      <c r="E8" s="72">
        <f>B8/D8</f>
        <v>0.10602886405959032</v>
      </c>
      <c r="F8" s="60"/>
      <c r="G8" s="10"/>
      <c r="H8" s="40"/>
      <c r="I8" s="2"/>
      <c r="J8" s="11"/>
      <c r="K8" s="57"/>
    </row>
    <row r="9" spans="1:12" ht="16.5" thickBot="1" x14ac:dyDescent="0.3">
      <c r="A9" s="10"/>
      <c r="B9" s="68" t="s">
        <v>7</v>
      </c>
      <c r="C9" s="68" t="s">
        <v>8</v>
      </c>
      <c r="D9" s="11"/>
      <c r="E9" s="2"/>
      <c r="F9" s="60"/>
      <c r="G9" s="17" t="s">
        <v>9</v>
      </c>
      <c r="H9" s="41">
        <f>Sn/Prop_FP</f>
        <v>0.73232923951623596</v>
      </c>
      <c r="I9" s="18" t="s">
        <v>10</v>
      </c>
      <c r="J9" s="19" t="s">
        <v>27</v>
      </c>
      <c r="K9" s="57"/>
    </row>
    <row r="10" spans="1:12" x14ac:dyDescent="0.25">
      <c r="A10" s="10"/>
      <c r="B10" s="31">
        <f>B6/(B6+B7)</f>
        <v>0.37650933040614709</v>
      </c>
      <c r="C10" s="32">
        <f>C7/(C6+C7)</f>
        <v>0.48587423512563466</v>
      </c>
      <c r="D10" s="11"/>
      <c r="E10" s="2"/>
      <c r="F10" s="60"/>
      <c r="G10" s="17" t="s">
        <v>11</v>
      </c>
      <c r="H10" s="42">
        <f>B12/C10</f>
        <v>1.2832346819802745</v>
      </c>
      <c r="I10" s="2"/>
      <c r="J10" s="11"/>
      <c r="K10" s="57"/>
    </row>
    <row r="11" spans="1:12" x14ac:dyDescent="0.25">
      <c r="A11" s="10"/>
      <c r="B11" s="21" t="s">
        <v>12</v>
      </c>
      <c r="C11" s="22" t="s">
        <v>13</v>
      </c>
      <c r="D11" s="11"/>
      <c r="E11" s="2"/>
      <c r="F11" s="60"/>
      <c r="G11" s="10"/>
      <c r="H11" s="40"/>
      <c r="I11" s="2"/>
      <c r="J11" s="11"/>
      <c r="K11" s="57"/>
      <c r="L11" s="3"/>
    </row>
    <row r="12" spans="1:12" x14ac:dyDescent="0.25">
      <c r="A12" s="10"/>
      <c r="B12" s="33">
        <f>1-B10</f>
        <v>0.62349066959385291</v>
      </c>
      <c r="C12" s="34">
        <f>1-C10</f>
        <v>0.51412576487436534</v>
      </c>
      <c r="D12" s="11"/>
      <c r="E12" s="2"/>
      <c r="F12" s="60"/>
      <c r="G12" s="23" t="s">
        <v>14</v>
      </c>
      <c r="H12" s="43">
        <f>(B6+C6)/D8</f>
        <v>0.4995344506517691</v>
      </c>
      <c r="I12" s="24"/>
      <c r="J12" s="11"/>
      <c r="K12" s="57"/>
      <c r="L12" s="4"/>
    </row>
    <row r="13" spans="1:12" x14ac:dyDescent="0.25">
      <c r="A13" s="10"/>
      <c r="B13" s="48" t="s">
        <v>33</v>
      </c>
      <c r="C13" s="49" t="s">
        <v>34</v>
      </c>
      <c r="D13" s="11"/>
      <c r="E13" s="2"/>
      <c r="F13" s="60"/>
      <c r="G13" s="23" t="s">
        <v>15</v>
      </c>
      <c r="H13" s="74">
        <f>(B6+B7)/D8</f>
        <v>0.10602886405959032</v>
      </c>
      <c r="I13" s="24"/>
      <c r="J13" s="11"/>
      <c r="K13" s="57"/>
    </row>
    <row r="14" spans="1:12" ht="16.5" thickBot="1" x14ac:dyDescent="0.3">
      <c r="A14" s="10"/>
      <c r="B14" s="82" t="s">
        <v>20</v>
      </c>
      <c r="C14" s="83">
        <f>(B6+C7)/D8</f>
        <v>0.47427839851024206</v>
      </c>
      <c r="D14" s="11"/>
      <c r="E14" s="2"/>
      <c r="F14" s="60"/>
      <c r="G14" s="25" t="s">
        <v>16</v>
      </c>
      <c r="H14" s="44">
        <f>H12/(1-H12)</f>
        <v>0.99813953488372109</v>
      </c>
      <c r="I14" s="24"/>
      <c r="J14" s="11"/>
      <c r="K14" s="57"/>
    </row>
    <row r="15" spans="1:12" ht="16.5" thickBot="1" x14ac:dyDescent="0.3">
      <c r="A15" s="84" t="s">
        <v>24</v>
      </c>
      <c r="B15" s="85"/>
      <c r="C15" s="85"/>
      <c r="D15" s="86"/>
      <c r="E15" s="67"/>
      <c r="F15" s="60"/>
      <c r="G15" s="25" t="s">
        <v>17</v>
      </c>
      <c r="H15" s="44">
        <f>H13/(1-H13)</f>
        <v>0.11860434839213645</v>
      </c>
      <c r="I15" s="26">
        <f>H15*H9</f>
        <v>8.6857432261331982E-2</v>
      </c>
      <c r="J15" s="45">
        <f>I15/(I15+1)</f>
        <v>7.9916123019571295E-2</v>
      </c>
      <c r="K15" s="57"/>
    </row>
    <row r="16" spans="1:12" x14ac:dyDescent="0.25">
      <c r="A16" s="105" t="s">
        <v>40</v>
      </c>
      <c r="B16" s="87"/>
      <c r="C16" s="87"/>
      <c r="D16" s="88"/>
      <c r="E16" s="67"/>
      <c r="F16" s="60"/>
      <c r="G16" s="27"/>
      <c r="H16" s="24" t="s">
        <v>18</v>
      </c>
      <c r="I16" s="28" t="s">
        <v>19</v>
      </c>
      <c r="J16" s="11" t="s">
        <v>25</v>
      </c>
      <c r="K16" s="57"/>
    </row>
    <row r="17" spans="1:11" x14ac:dyDescent="0.25">
      <c r="A17" s="89" t="s">
        <v>49</v>
      </c>
      <c r="B17" s="90"/>
      <c r="C17" s="90"/>
      <c r="D17" s="91"/>
      <c r="E17" s="60"/>
      <c r="F17" s="60"/>
      <c r="G17" s="10"/>
      <c r="H17" s="2"/>
      <c r="I17" s="2"/>
      <c r="J17" s="11"/>
      <c r="K17" s="57"/>
    </row>
    <row r="18" spans="1:11" x14ac:dyDescent="0.25">
      <c r="A18" s="52" t="s">
        <v>21</v>
      </c>
      <c r="B18" s="81">
        <f>(B6*C7)/(C6*B7)</f>
        <v>0.57069003028044185</v>
      </c>
      <c r="C18" s="60"/>
      <c r="D18" s="60"/>
      <c r="E18" s="60"/>
      <c r="F18" s="60"/>
      <c r="G18" s="17" t="s">
        <v>35</v>
      </c>
      <c r="H18" s="69">
        <f>1-B19</f>
        <v>0.39500118136592155</v>
      </c>
      <c r="I18" s="2"/>
      <c r="J18" s="11"/>
      <c r="K18" s="57"/>
    </row>
    <row r="19" spans="1:11" ht="24" thickBot="1" x14ac:dyDescent="0.4">
      <c r="A19" s="53" t="s">
        <v>22</v>
      </c>
      <c r="B19" s="54">
        <f>(B6/(B6+C6))/(B7/(B7+C7))</f>
        <v>0.60499881863407845</v>
      </c>
      <c r="C19" s="60"/>
      <c r="D19" s="60"/>
      <c r="E19" s="60"/>
      <c r="F19" s="60"/>
      <c r="G19" s="17" t="s">
        <v>30</v>
      </c>
      <c r="H19" s="69">
        <f>(B7/D7)-(VP/D6)</f>
        <v>5.2176900236242663E-2</v>
      </c>
      <c r="I19" s="2"/>
      <c r="J19" s="11"/>
      <c r="K19" s="57"/>
    </row>
    <row r="20" spans="1:11" ht="24" thickBot="1" x14ac:dyDescent="0.4">
      <c r="A20" s="52" t="s">
        <v>23</v>
      </c>
      <c r="B20" s="65">
        <f>(ABS((B6*C7)-(C6*B7))^2*D8)/((B6+C6)*(B6+B7)*(C6+C7)*(B7+C7))</f>
        <v>61.693987968417645</v>
      </c>
      <c r="C20" s="60"/>
      <c r="D20" s="60"/>
      <c r="E20" s="60"/>
      <c r="F20" s="60"/>
      <c r="G20" s="29" t="s">
        <v>31</v>
      </c>
      <c r="H20" s="51">
        <f>1/H19</f>
        <v>19.16556935103992</v>
      </c>
      <c r="I20" s="30" t="s">
        <v>32</v>
      </c>
      <c r="J20" s="50">
        <f>H20/J15</f>
        <v>239.82106021767737</v>
      </c>
      <c r="K20" s="57"/>
    </row>
    <row r="21" spans="1:11" ht="16.5" thickBot="1" x14ac:dyDescent="0.3">
      <c r="A21" s="55" t="s">
        <v>36</v>
      </c>
      <c r="B21" s="66">
        <f>_xlfn.CHISQ.DIST(B20,1,FALSE)</f>
        <v>2.037555152100778E-15</v>
      </c>
      <c r="C21" s="59"/>
      <c r="D21" s="59"/>
      <c r="E21" s="59"/>
      <c r="F21" s="59"/>
      <c r="G21" s="59"/>
      <c r="H21" s="59"/>
      <c r="I21" s="59"/>
      <c r="J21" s="59"/>
      <c r="K21" s="58"/>
    </row>
  </sheetData>
  <sheetProtection sheet="1" objects="1" scenarios="1" selectLockedCells="1"/>
  <mergeCells count="9">
    <mergeCell ref="A17:D17"/>
    <mergeCell ref="A15:D15"/>
    <mergeCell ref="A16:D16"/>
    <mergeCell ref="A1:K1"/>
    <mergeCell ref="A2:F2"/>
    <mergeCell ref="G2:J2"/>
    <mergeCell ref="A3:D3"/>
    <mergeCell ref="G3:J3"/>
    <mergeCell ref="B4:C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opLeftCell="A4" zoomScale="150" zoomScaleNormal="150" workbookViewId="0">
      <selection activeCell="B6" sqref="B6:C7"/>
    </sheetView>
  </sheetViews>
  <sheetFormatPr defaultColWidth="11" defaultRowHeight="15.75" x14ac:dyDescent="0.25"/>
  <cols>
    <col min="1" max="1" width="10" customWidth="1"/>
    <col min="2" max="2" width="11.125" bestFit="1" customWidth="1"/>
    <col min="3" max="3" width="11.5" bestFit="1" customWidth="1"/>
    <col min="4" max="4" width="9.625" customWidth="1"/>
    <col min="5" max="5" width="8" customWidth="1"/>
    <col min="6" max="6" width="5.625" customWidth="1"/>
    <col min="7" max="7" width="9" customWidth="1"/>
    <col min="8" max="8" width="7.375" customWidth="1"/>
    <col min="9" max="9" width="14.625" customWidth="1"/>
    <col min="10" max="10" width="13.125" customWidth="1"/>
    <col min="11" max="11" width="4.625" customWidth="1"/>
  </cols>
  <sheetData>
    <row r="1" spans="1:12" s="63" customFormat="1" ht="45.95" customHeight="1" thickBot="1" x14ac:dyDescent="0.3">
      <c r="A1" s="92" t="s">
        <v>39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2" ht="24" thickBot="1" x14ac:dyDescent="0.3">
      <c r="A2" s="94" t="s">
        <v>0</v>
      </c>
      <c r="B2" s="95"/>
      <c r="C2" s="95"/>
      <c r="D2" s="95"/>
      <c r="E2" s="95"/>
      <c r="F2" s="96"/>
      <c r="G2" s="97" t="s">
        <v>26</v>
      </c>
      <c r="H2" s="98"/>
      <c r="I2" s="98"/>
      <c r="J2" s="99"/>
      <c r="K2" s="56"/>
    </row>
    <row r="3" spans="1:12" ht="24" thickBot="1" x14ac:dyDescent="0.3">
      <c r="A3" s="100" t="s">
        <v>51</v>
      </c>
      <c r="B3" s="101"/>
      <c r="C3" s="101"/>
      <c r="D3" s="101"/>
      <c r="E3" s="70"/>
      <c r="F3" s="62"/>
      <c r="G3" s="102" t="s">
        <v>1</v>
      </c>
      <c r="H3" s="103"/>
      <c r="I3" s="103"/>
      <c r="J3" s="103"/>
      <c r="K3" s="57"/>
    </row>
    <row r="4" spans="1:12" x14ac:dyDescent="0.25">
      <c r="A4" s="5"/>
      <c r="B4" s="104" t="s">
        <v>28</v>
      </c>
      <c r="C4" s="104"/>
      <c r="D4" s="6"/>
      <c r="E4" s="71"/>
      <c r="F4" s="61"/>
      <c r="G4" s="60"/>
      <c r="H4" s="60"/>
      <c r="I4" s="60"/>
      <c r="J4" s="60"/>
      <c r="K4" s="57"/>
    </row>
    <row r="5" spans="1:12" ht="16.5" thickBot="1" x14ac:dyDescent="0.3">
      <c r="A5" s="7" t="s">
        <v>29</v>
      </c>
      <c r="B5" s="1" t="s">
        <v>2</v>
      </c>
      <c r="C5" s="1" t="s">
        <v>3</v>
      </c>
      <c r="D5" s="8" t="s">
        <v>4</v>
      </c>
      <c r="E5" s="20" t="s">
        <v>46</v>
      </c>
      <c r="F5" s="60"/>
      <c r="G5" s="60"/>
      <c r="H5" s="60"/>
      <c r="I5" s="60"/>
      <c r="J5" s="60"/>
      <c r="K5" s="57"/>
    </row>
    <row r="6" spans="1:12" ht="22.5" thickTop="1" thickBot="1" x14ac:dyDescent="0.4">
      <c r="A6" s="9" t="s">
        <v>2</v>
      </c>
      <c r="B6" s="64">
        <v>652</v>
      </c>
      <c r="C6" s="64">
        <v>9692</v>
      </c>
      <c r="D6" s="37">
        <f>SUM(B6:C6)</f>
        <v>10344</v>
      </c>
      <c r="E6" s="72">
        <f>VP/D6</f>
        <v>6.3031709203402939E-2</v>
      </c>
      <c r="F6" s="60"/>
      <c r="G6" s="14" t="s">
        <v>5</v>
      </c>
      <c r="H6" s="38">
        <f>VP/(VP+FP)</f>
        <v>6.3031709203402939E-2</v>
      </c>
      <c r="I6" s="15"/>
      <c r="J6" s="16"/>
      <c r="K6" s="57"/>
    </row>
    <row r="7" spans="1:12" ht="22.5" thickTop="1" thickBot="1" x14ac:dyDescent="0.4">
      <c r="A7" s="9" t="s">
        <v>3</v>
      </c>
      <c r="B7" s="64">
        <v>768</v>
      </c>
      <c r="C7" s="64">
        <v>9609</v>
      </c>
      <c r="D7" s="37">
        <f>SUM(B7:C7)</f>
        <v>10377</v>
      </c>
      <c r="E7" s="72">
        <f>B7/D7</f>
        <v>7.4009829430471241E-2</v>
      </c>
      <c r="F7" s="60"/>
      <c r="G7" s="17" t="s">
        <v>6</v>
      </c>
      <c r="H7" s="39">
        <f>C7/(C7+B7)</f>
        <v>0.92599017056952881</v>
      </c>
      <c r="I7" s="2"/>
      <c r="J7" s="11"/>
      <c r="K7" s="57"/>
    </row>
    <row r="8" spans="1:12" ht="17.25" thickTop="1" thickBot="1" x14ac:dyDescent="0.3">
      <c r="A8" s="10" t="s">
        <v>4</v>
      </c>
      <c r="B8" s="35">
        <f>SUM(B6:B7)</f>
        <v>1420</v>
      </c>
      <c r="C8" s="35">
        <f>SUM(C6:C7)</f>
        <v>19301</v>
      </c>
      <c r="D8" s="36">
        <f>SUM(D6:D7)</f>
        <v>20721</v>
      </c>
      <c r="E8" s="72">
        <f>B8/D8</f>
        <v>6.8529511123980508E-2</v>
      </c>
      <c r="F8" s="60"/>
      <c r="G8" s="10"/>
      <c r="H8" s="40"/>
      <c r="I8" s="2"/>
      <c r="J8" s="11"/>
      <c r="K8" s="57"/>
    </row>
    <row r="9" spans="1:12" ht="16.5" thickBot="1" x14ac:dyDescent="0.3">
      <c r="A9" s="10"/>
      <c r="B9" s="68" t="s">
        <v>7</v>
      </c>
      <c r="C9" s="68" t="s">
        <v>8</v>
      </c>
      <c r="D9" s="11"/>
      <c r="E9" s="2"/>
      <c r="F9" s="60"/>
      <c r="G9" s="17" t="s">
        <v>9</v>
      </c>
      <c r="H9" s="41">
        <f>Sn/Prop_FP</f>
        <v>0.91437776473118537</v>
      </c>
      <c r="I9" s="18" t="s">
        <v>10</v>
      </c>
      <c r="J9" s="19" t="s">
        <v>27</v>
      </c>
      <c r="K9" s="57"/>
    </row>
    <row r="10" spans="1:12" x14ac:dyDescent="0.25">
      <c r="A10" s="10"/>
      <c r="B10" s="31">
        <f>B6/(B6+B7)</f>
        <v>0.45915492957746479</v>
      </c>
      <c r="C10" s="32">
        <f>C7/(C6+C7)</f>
        <v>0.49784985233925705</v>
      </c>
      <c r="D10" s="11"/>
      <c r="E10" s="2"/>
      <c r="F10" s="60"/>
      <c r="G10" s="17" t="s">
        <v>11</v>
      </c>
      <c r="H10" s="42">
        <f>B12/C10</f>
        <v>1.0863618174862473</v>
      </c>
      <c r="I10" s="2"/>
      <c r="J10" s="11"/>
      <c r="K10" s="57"/>
    </row>
    <row r="11" spans="1:12" x14ac:dyDescent="0.25">
      <c r="A11" s="10"/>
      <c r="B11" s="21" t="s">
        <v>12</v>
      </c>
      <c r="C11" s="22" t="s">
        <v>13</v>
      </c>
      <c r="D11" s="11"/>
      <c r="E11" s="2"/>
      <c r="F11" s="60"/>
      <c r="G11" s="10"/>
      <c r="H11" s="40"/>
      <c r="I11" s="2"/>
      <c r="J11" s="11"/>
      <c r="K11" s="57"/>
      <c r="L11" s="3"/>
    </row>
    <row r="12" spans="1:12" x14ac:dyDescent="0.25">
      <c r="A12" s="10"/>
      <c r="B12" s="33">
        <f>1-B10</f>
        <v>0.54084507042253516</v>
      </c>
      <c r="C12" s="34">
        <f>1-C10</f>
        <v>0.50215014766074295</v>
      </c>
      <c r="D12" s="11"/>
      <c r="E12" s="2"/>
      <c r="F12" s="60"/>
      <c r="G12" s="23" t="s">
        <v>14</v>
      </c>
      <c r="H12" s="43">
        <f>(B6+C6)/D8</f>
        <v>0.49920370638482697</v>
      </c>
      <c r="I12" s="24"/>
      <c r="J12" s="11"/>
      <c r="K12" s="57"/>
      <c r="L12" s="4"/>
    </row>
    <row r="13" spans="1:12" x14ac:dyDescent="0.25">
      <c r="A13" s="10"/>
      <c r="B13" s="48" t="s">
        <v>33</v>
      </c>
      <c r="C13" s="49" t="s">
        <v>34</v>
      </c>
      <c r="D13" s="11"/>
      <c r="E13" s="2"/>
      <c r="F13" s="60"/>
      <c r="G13" s="23" t="s">
        <v>15</v>
      </c>
      <c r="H13" s="74">
        <f>(B6+B7)/D8</f>
        <v>6.8529511123980508E-2</v>
      </c>
      <c r="I13" s="24"/>
      <c r="J13" s="11"/>
      <c r="K13" s="57"/>
    </row>
    <row r="14" spans="1:12" ht="16.5" thickBot="1" x14ac:dyDescent="0.3">
      <c r="A14" s="10"/>
      <c r="B14" s="82" t="s">
        <v>20</v>
      </c>
      <c r="C14" s="83">
        <f>(B6+C7)/D8</f>
        <v>0.49519810819941124</v>
      </c>
      <c r="D14" s="11"/>
      <c r="E14" s="2"/>
      <c r="F14" s="60"/>
      <c r="G14" s="25" t="s">
        <v>16</v>
      </c>
      <c r="H14" s="44">
        <f>H12/(1-H12)</f>
        <v>0.99681989014165928</v>
      </c>
      <c r="I14" s="24"/>
      <c r="J14" s="11"/>
      <c r="K14" s="57"/>
    </row>
    <row r="15" spans="1:12" ht="16.5" thickBot="1" x14ac:dyDescent="0.3">
      <c r="A15" s="84" t="s">
        <v>24</v>
      </c>
      <c r="B15" s="85"/>
      <c r="C15" s="85"/>
      <c r="D15" s="86"/>
      <c r="E15" s="80"/>
      <c r="F15" s="60"/>
      <c r="G15" s="25" t="s">
        <v>17</v>
      </c>
      <c r="H15" s="44">
        <f>H13/(1-H13)</f>
        <v>7.3571317548313572E-2</v>
      </c>
      <c r="I15" s="26">
        <f>H15*H9</f>
        <v>6.7271976888155199E-2</v>
      </c>
      <c r="J15" s="45">
        <f>I15/(I15+1)</f>
        <v>6.3031709203402966E-2</v>
      </c>
      <c r="K15" s="57"/>
    </row>
    <row r="16" spans="1:12" x14ac:dyDescent="0.25">
      <c r="A16" s="105" t="s">
        <v>40</v>
      </c>
      <c r="B16" s="87"/>
      <c r="C16" s="87"/>
      <c r="D16" s="88"/>
      <c r="E16" s="80"/>
      <c r="F16" s="60"/>
      <c r="G16" s="27"/>
      <c r="H16" s="24" t="s">
        <v>18</v>
      </c>
      <c r="I16" s="28" t="s">
        <v>19</v>
      </c>
      <c r="J16" s="11" t="s">
        <v>25</v>
      </c>
      <c r="K16" s="57"/>
    </row>
    <row r="17" spans="1:11" x14ac:dyDescent="0.25">
      <c r="A17" s="89" t="s">
        <v>49</v>
      </c>
      <c r="B17" s="90"/>
      <c r="C17" s="90"/>
      <c r="D17" s="91"/>
      <c r="E17" s="60"/>
      <c r="F17" s="60"/>
      <c r="G17" s="10"/>
      <c r="H17" s="2"/>
      <c r="I17" s="2"/>
      <c r="J17" s="11"/>
      <c r="K17" s="57"/>
    </row>
    <row r="18" spans="1:11" x14ac:dyDescent="0.25">
      <c r="A18" s="52" t="s">
        <v>21</v>
      </c>
      <c r="B18" s="81">
        <f>(B6*C7)/(C6*B7)</f>
        <v>0.84168805458109786</v>
      </c>
      <c r="C18" s="60"/>
      <c r="D18" s="60"/>
      <c r="E18" s="60"/>
      <c r="F18" s="60"/>
      <c r="G18" s="17" t="s">
        <v>35</v>
      </c>
      <c r="H18" s="69">
        <f>1-B19</f>
        <v>0.14833327291183307</v>
      </c>
      <c r="I18" s="2"/>
      <c r="J18" s="11"/>
      <c r="K18" s="57"/>
    </row>
    <row r="19" spans="1:11" ht="24" thickBot="1" x14ac:dyDescent="0.4">
      <c r="A19" s="53" t="s">
        <v>22</v>
      </c>
      <c r="B19" s="54">
        <f>(B6/(B6+C6))/(B7/(B7+C7))</f>
        <v>0.85166672708816693</v>
      </c>
      <c r="C19" s="60"/>
      <c r="D19" s="60"/>
      <c r="E19" s="60"/>
      <c r="F19" s="60"/>
      <c r="G19" s="17" t="s">
        <v>30</v>
      </c>
      <c r="H19" s="69">
        <f>(B7/D7)-(VP/D6)</f>
        <v>1.0978120227068303E-2</v>
      </c>
      <c r="I19" s="2"/>
      <c r="J19" s="11"/>
      <c r="K19" s="57"/>
    </row>
    <row r="20" spans="1:11" ht="24" thickBot="1" x14ac:dyDescent="0.4">
      <c r="A20" s="52" t="s">
        <v>23</v>
      </c>
      <c r="B20" s="65">
        <f>(ABS((B6*C7)-(C6*B7))^2*D8)/((B6+C6)*(B6+B7)*(C6+C7)*(B7+C7))</f>
        <v>9.7804502775995008</v>
      </c>
      <c r="C20" s="60"/>
      <c r="D20" s="60"/>
      <c r="E20" s="60"/>
      <c r="F20" s="60"/>
      <c r="G20" s="29" t="s">
        <v>31</v>
      </c>
      <c r="H20" s="51">
        <f>1/H19</f>
        <v>91.090275868389639</v>
      </c>
      <c r="I20" s="30" t="s">
        <v>32</v>
      </c>
      <c r="J20" s="50">
        <f>H20/J15</f>
        <v>1445.1500208322423</v>
      </c>
      <c r="K20" s="57"/>
    </row>
    <row r="21" spans="1:11" ht="16.5" thickBot="1" x14ac:dyDescent="0.3">
      <c r="A21" s="55" t="s">
        <v>36</v>
      </c>
      <c r="B21" s="66">
        <f>_xlfn.CHISQ.DIST(B20,1,FALSE)</f>
        <v>9.5925229741817761E-4</v>
      </c>
      <c r="C21" s="59"/>
      <c r="D21" s="59"/>
      <c r="E21" s="59"/>
      <c r="F21" s="59"/>
      <c r="G21" s="59"/>
      <c r="H21" s="59"/>
      <c r="I21" s="59"/>
      <c r="J21" s="59"/>
      <c r="K21" s="58"/>
    </row>
  </sheetData>
  <sheetProtection sheet="1" objects="1" scenarios="1" selectLockedCells="1"/>
  <mergeCells count="9">
    <mergeCell ref="A15:D15"/>
    <mergeCell ref="A16:D16"/>
    <mergeCell ref="A17:D17"/>
    <mergeCell ref="A1:K1"/>
    <mergeCell ref="A2:F2"/>
    <mergeCell ref="G2:J2"/>
    <mergeCell ref="A3:D3"/>
    <mergeCell ref="G3:J3"/>
    <mergeCell ref="B4:C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opLeftCell="A4" zoomScale="150" zoomScaleNormal="150" workbookViewId="0">
      <selection activeCell="B6" sqref="B6:C7"/>
    </sheetView>
  </sheetViews>
  <sheetFormatPr defaultColWidth="11" defaultRowHeight="15.75" x14ac:dyDescent="0.25"/>
  <cols>
    <col min="1" max="1" width="10" customWidth="1"/>
    <col min="2" max="2" width="11.125" bestFit="1" customWidth="1"/>
    <col min="3" max="3" width="11.5" bestFit="1" customWidth="1"/>
    <col min="4" max="4" width="9.625" customWidth="1"/>
    <col min="5" max="5" width="8" customWidth="1"/>
    <col min="6" max="6" width="5.625" customWidth="1"/>
    <col min="7" max="7" width="9" customWidth="1"/>
    <col min="8" max="8" width="7.375" customWidth="1"/>
    <col min="9" max="9" width="14.625" customWidth="1"/>
    <col min="10" max="10" width="13.125" customWidth="1"/>
    <col min="11" max="11" width="4.625" customWidth="1"/>
  </cols>
  <sheetData>
    <row r="1" spans="1:12" s="63" customFormat="1" ht="45.95" customHeight="1" thickBot="1" x14ac:dyDescent="0.3">
      <c r="A1" s="92" t="s">
        <v>39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2" ht="24" thickBot="1" x14ac:dyDescent="0.3">
      <c r="A2" s="94" t="s">
        <v>0</v>
      </c>
      <c r="B2" s="95"/>
      <c r="C2" s="95"/>
      <c r="D2" s="95"/>
      <c r="E2" s="95"/>
      <c r="F2" s="96"/>
      <c r="G2" s="97" t="s">
        <v>26</v>
      </c>
      <c r="H2" s="98"/>
      <c r="I2" s="98"/>
      <c r="J2" s="99"/>
      <c r="K2" s="56"/>
    </row>
    <row r="3" spans="1:12" ht="24" thickBot="1" x14ac:dyDescent="0.3">
      <c r="A3" s="100" t="s">
        <v>48</v>
      </c>
      <c r="B3" s="101"/>
      <c r="C3" s="101"/>
      <c r="D3" s="101"/>
      <c r="E3" s="70"/>
      <c r="F3" s="62"/>
      <c r="G3" s="102" t="s">
        <v>1</v>
      </c>
      <c r="H3" s="103"/>
      <c r="I3" s="103"/>
      <c r="J3" s="103"/>
      <c r="K3" s="57"/>
    </row>
    <row r="4" spans="1:12" x14ac:dyDescent="0.25">
      <c r="A4" s="5"/>
      <c r="B4" s="104" t="s">
        <v>28</v>
      </c>
      <c r="C4" s="104"/>
      <c r="D4" s="6"/>
      <c r="E4" s="71"/>
      <c r="F4" s="61"/>
      <c r="G4" s="60"/>
      <c r="H4" s="60"/>
      <c r="I4" s="60"/>
      <c r="J4" s="60"/>
      <c r="K4" s="57"/>
    </row>
    <row r="5" spans="1:12" ht="16.5" thickBot="1" x14ac:dyDescent="0.3">
      <c r="A5" s="7" t="s">
        <v>29</v>
      </c>
      <c r="B5" s="1" t="s">
        <v>2</v>
      </c>
      <c r="C5" s="1" t="s">
        <v>3</v>
      </c>
      <c r="D5" s="8" t="s">
        <v>4</v>
      </c>
      <c r="E5" s="20" t="s">
        <v>46</v>
      </c>
      <c r="F5" s="60"/>
      <c r="G5" s="60"/>
      <c r="H5" s="60"/>
      <c r="I5" s="60"/>
      <c r="J5" s="60"/>
      <c r="K5" s="57"/>
    </row>
    <row r="6" spans="1:12" ht="22.5" thickTop="1" thickBot="1" x14ac:dyDescent="0.4">
      <c r="A6" s="9" t="s">
        <v>2</v>
      </c>
      <c r="B6" s="64">
        <v>182</v>
      </c>
      <c r="C6" s="64">
        <v>2039</v>
      </c>
      <c r="D6" s="37">
        <f>SUM(B6:C6)</f>
        <v>2221</v>
      </c>
      <c r="E6" s="72">
        <f>VP/D6</f>
        <v>8.1945069788383618E-2</v>
      </c>
      <c r="F6" s="60"/>
      <c r="G6" s="14" t="s">
        <v>5</v>
      </c>
      <c r="H6" s="38">
        <f>VP/(VP+FP)</f>
        <v>8.1945069788383618E-2</v>
      </c>
      <c r="I6" s="15"/>
      <c r="J6" s="16"/>
      <c r="K6" s="57"/>
    </row>
    <row r="7" spans="1:12" ht="22.5" thickTop="1" thickBot="1" x14ac:dyDescent="0.4">
      <c r="A7" s="9" t="s">
        <v>3</v>
      </c>
      <c r="B7" s="64">
        <v>256</v>
      </c>
      <c r="C7" s="64">
        <v>1967</v>
      </c>
      <c r="D7" s="37">
        <f>SUM(B7:C7)</f>
        <v>2223</v>
      </c>
      <c r="E7" s="72">
        <f>B7/D7</f>
        <v>0.11515969410706253</v>
      </c>
      <c r="F7" s="60"/>
      <c r="G7" s="17" t="s">
        <v>6</v>
      </c>
      <c r="H7" s="39">
        <f>C7/(C7+B7)</f>
        <v>0.8848403058929375</v>
      </c>
      <c r="I7" s="2"/>
      <c r="J7" s="11"/>
      <c r="K7" s="57"/>
    </row>
    <row r="8" spans="1:12" ht="17.25" thickTop="1" thickBot="1" x14ac:dyDescent="0.3">
      <c r="A8" s="10" t="s">
        <v>4</v>
      </c>
      <c r="B8" s="35">
        <f>SUM(B6:B7)</f>
        <v>438</v>
      </c>
      <c r="C8" s="35">
        <f>SUM(C6:C7)</f>
        <v>4006</v>
      </c>
      <c r="D8" s="36">
        <f>SUM(D6:D7)</f>
        <v>4444</v>
      </c>
      <c r="E8" s="72">
        <f>B8/D8</f>
        <v>9.8559855985598563E-2</v>
      </c>
      <c r="F8" s="60"/>
      <c r="G8" s="10"/>
      <c r="H8" s="40"/>
      <c r="I8" s="2"/>
      <c r="J8" s="11"/>
      <c r="K8" s="57"/>
    </row>
    <row r="9" spans="1:12" ht="16.5" thickBot="1" x14ac:dyDescent="0.3">
      <c r="A9" s="10"/>
      <c r="B9" s="68" t="s">
        <v>7</v>
      </c>
      <c r="C9" s="68" t="s">
        <v>8</v>
      </c>
      <c r="D9" s="11"/>
      <c r="E9" s="2"/>
      <c r="F9" s="60"/>
      <c r="G9" s="17" t="s">
        <v>9</v>
      </c>
      <c r="H9" s="41">
        <f>Sn/Prop_FP</f>
        <v>0.81637744350462771</v>
      </c>
      <c r="I9" s="18" t="s">
        <v>10</v>
      </c>
      <c r="J9" s="19" t="s">
        <v>27</v>
      </c>
      <c r="K9" s="57"/>
    </row>
    <row r="10" spans="1:12" x14ac:dyDescent="0.25">
      <c r="A10" s="10"/>
      <c r="B10" s="31">
        <f>B6/(B6+B7)</f>
        <v>0.41552511415525112</v>
      </c>
      <c r="C10" s="32">
        <f>C7/(C6+C7)</f>
        <v>0.4910134797803295</v>
      </c>
      <c r="D10" s="11"/>
      <c r="E10" s="2"/>
      <c r="F10" s="60"/>
      <c r="G10" s="17" t="s">
        <v>11</v>
      </c>
      <c r="H10" s="42">
        <f>B12/C10</f>
        <v>1.1903438702054214</v>
      </c>
      <c r="I10" s="2"/>
      <c r="J10" s="11"/>
      <c r="K10" s="57"/>
    </row>
    <row r="11" spans="1:12" x14ac:dyDescent="0.25">
      <c r="A11" s="10"/>
      <c r="B11" s="21" t="s">
        <v>12</v>
      </c>
      <c r="C11" s="22" t="s">
        <v>13</v>
      </c>
      <c r="D11" s="11"/>
      <c r="E11" s="2"/>
      <c r="F11" s="60"/>
      <c r="G11" s="10"/>
      <c r="H11" s="40"/>
      <c r="I11" s="2"/>
      <c r="J11" s="11"/>
      <c r="K11" s="57"/>
      <c r="L11" s="3"/>
    </row>
    <row r="12" spans="1:12" x14ac:dyDescent="0.25">
      <c r="A12" s="10"/>
      <c r="B12" s="33">
        <f>1-B10</f>
        <v>0.58447488584474883</v>
      </c>
      <c r="C12" s="34">
        <f>1-C10</f>
        <v>0.5089865202196705</v>
      </c>
      <c r="D12" s="11"/>
      <c r="E12" s="2"/>
      <c r="F12" s="60"/>
      <c r="G12" s="23" t="s">
        <v>14</v>
      </c>
      <c r="H12" s="43">
        <f>(B6+C6)/D8</f>
        <v>0.49977497749774979</v>
      </c>
      <c r="I12" s="24"/>
      <c r="J12" s="11"/>
      <c r="K12" s="57"/>
      <c r="L12" s="4"/>
    </row>
    <row r="13" spans="1:12" x14ac:dyDescent="0.25">
      <c r="A13" s="10"/>
      <c r="B13" s="48" t="s">
        <v>33</v>
      </c>
      <c r="C13" s="49" t="s">
        <v>34</v>
      </c>
      <c r="D13" s="11"/>
      <c r="E13" s="2"/>
      <c r="F13" s="60"/>
      <c r="G13" s="23" t="s">
        <v>15</v>
      </c>
      <c r="H13" s="74">
        <f>(B6+B7)/D8</f>
        <v>9.8559855985598563E-2</v>
      </c>
      <c r="I13" s="24"/>
      <c r="J13" s="11"/>
      <c r="K13" s="57"/>
    </row>
    <row r="14" spans="1:12" ht="16.5" thickBot="1" x14ac:dyDescent="0.3">
      <c r="A14" s="10"/>
      <c r="B14" s="82" t="s">
        <v>20</v>
      </c>
      <c r="C14" s="83">
        <f>(B6+C7)/D8</f>
        <v>0.48357335733573359</v>
      </c>
      <c r="D14" s="11"/>
      <c r="E14" s="2"/>
      <c r="F14" s="60"/>
      <c r="G14" s="25" t="s">
        <v>16</v>
      </c>
      <c r="H14" s="44">
        <f>H12/(1-H12)</f>
        <v>0.99910031488978868</v>
      </c>
      <c r="I14" s="24"/>
      <c r="J14" s="11"/>
      <c r="K14" s="57"/>
    </row>
    <row r="15" spans="1:12" ht="16.5" thickBot="1" x14ac:dyDescent="0.3">
      <c r="A15" s="84" t="s">
        <v>24</v>
      </c>
      <c r="B15" s="85"/>
      <c r="C15" s="85"/>
      <c r="D15" s="86"/>
      <c r="E15" s="75"/>
      <c r="F15" s="60"/>
      <c r="G15" s="25" t="s">
        <v>17</v>
      </c>
      <c r="H15" s="44">
        <f>H13/(1-H13)</f>
        <v>0.10933599600599102</v>
      </c>
      <c r="I15" s="26">
        <f>H15*H9</f>
        <v>8.9259440902403134E-2</v>
      </c>
      <c r="J15" s="45">
        <f>I15/(I15+1)</f>
        <v>8.1945069788383604E-2</v>
      </c>
      <c r="K15" s="57"/>
    </row>
    <row r="16" spans="1:12" x14ac:dyDescent="0.25">
      <c r="A16" s="105" t="s">
        <v>40</v>
      </c>
      <c r="B16" s="87"/>
      <c r="C16" s="87"/>
      <c r="D16" s="88"/>
      <c r="E16" s="75"/>
      <c r="F16" s="60"/>
      <c r="G16" s="27"/>
      <c r="H16" s="24" t="s">
        <v>18</v>
      </c>
      <c r="I16" s="28" t="s">
        <v>19</v>
      </c>
      <c r="J16" s="11" t="s">
        <v>25</v>
      </c>
      <c r="K16" s="57"/>
    </row>
    <row r="17" spans="1:11" x14ac:dyDescent="0.25">
      <c r="A17" s="89" t="s">
        <v>49</v>
      </c>
      <c r="B17" s="90"/>
      <c r="C17" s="90"/>
      <c r="D17" s="91"/>
      <c r="E17" s="60"/>
      <c r="F17" s="60"/>
      <c r="G17" s="10"/>
      <c r="H17" s="2"/>
      <c r="I17" s="2"/>
      <c r="J17" s="11"/>
      <c r="K17" s="57"/>
    </row>
    <row r="18" spans="1:11" x14ac:dyDescent="0.25">
      <c r="A18" s="52" t="s">
        <v>21</v>
      </c>
      <c r="B18" s="81">
        <f>(B6*C7)/(C6*B7)</f>
        <v>0.68583328224619911</v>
      </c>
      <c r="C18" s="60"/>
      <c r="D18" s="60"/>
      <c r="E18" s="60"/>
      <c r="F18" s="60"/>
      <c r="G18" s="17" t="s">
        <v>35</v>
      </c>
      <c r="H18" s="69">
        <f>1-B19</f>
        <v>0.28842230414227821</v>
      </c>
      <c r="I18" s="2"/>
      <c r="J18" s="11"/>
      <c r="K18" s="57"/>
    </row>
    <row r="19" spans="1:11" ht="24" thickBot="1" x14ac:dyDescent="0.4">
      <c r="A19" s="53" t="s">
        <v>22</v>
      </c>
      <c r="B19" s="54">
        <f>(B6/(B6+C6))/(B7/(B7+C7))</f>
        <v>0.71157769585772179</v>
      </c>
      <c r="C19" s="60"/>
      <c r="D19" s="60"/>
      <c r="E19" s="60"/>
      <c r="F19" s="60"/>
      <c r="G19" s="17" t="s">
        <v>30</v>
      </c>
      <c r="H19" s="69">
        <f>(B7/D7)-(VP/D6)</f>
        <v>3.3214624318678915E-2</v>
      </c>
      <c r="I19" s="2"/>
      <c r="J19" s="11"/>
      <c r="K19" s="57"/>
    </row>
    <row r="20" spans="1:11" ht="24" thickBot="1" x14ac:dyDescent="0.4">
      <c r="A20" s="52" t="s">
        <v>23</v>
      </c>
      <c r="B20" s="65">
        <f>(ABS((B6*C7)-(C6*B7))^2*D8)/((B6+C6)*(B6+B7)*(C6+C7)*(B7+C7))</f>
        <v>13.795444720782736</v>
      </c>
      <c r="C20" s="60"/>
      <c r="D20" s="60"/>
      <c r="E20" s="60"/>
      <c r="F20" s="60"/>
      <c r="G20" s="29" t="s">
        <v>31</v>
      </c>
      <c r="H20" s="51">
        <f>1/H19</f>
        <v>30.107219952436125</v>
      </c>
      <c r="I20" s="30" t="s">
        <v>32</v>
      </c>
      <c r="J20" s="50">
        <f>H20/J15</f>
        <v>367.40733799099252</v>
      </c>
      <c r="K20" s="57"/>
    </row>
    <row r="21" spans="1:11" ht="16.5" thickBot="1" x14ac:dyDescent="0.3">
      <c r="A21" s="55" t="s">
        <v>36</v>
      </c>
      <c r="B21" s="66">
        <f>_xlfn.CHISQ.DIST(B20,1,FALSE)</f>
        <v>1.0849243443952643E-4</v>
      </c>
      <c r="C21" s="59"/>
      <c r="D21" s="59"/>
      <c r="E21" s="59"/>
      <c r="F21" s="59"/>
      <c r="G21" s="59"/>
      <c r="H21" s="59"/>
      <c r="I21" s="59"/>
      <c r="J21" s="59"/>
      <c r="K21" s="58"/>
    </row>
  </sheetData>
  <sheetProtection sheet="1" objects="1" scenarios="1" selectLockedCells="1"/>
  <mergeCells count="9">
    <mergeCell ref="A17:D17"/>
    <mergeCell ref="A15:D15"/>
    <mergeCell ref="A16:D16"/>
    <mergeCell ref="A1:K1"/>
    <mergeCell ref="A2:F2"/>
    <mergeCell ref="G2:J2"/>
    <mergeCell ref="A3:D3"/>
    <mergeCell ref="G3:J3"/>
    <mergeCell ref="B4:C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opLeftCell="A4" zoomScale="150" zoomScaleNormal="150" workbookViewId="0">
      <selection activeCell="B6" sqref="B6:C7"/>
    </sheetView>
  </sheetViews>
  <sheetFormatPr defaultColWidth="11" defaultRowHeight="15.75" x14ac:dyDescent="0.25"/>
  <cols>
    <col min="1" max="1" width="10" customWidth="1"/>
    <col min="2" max="2" width="11.125" bestFit="1" customWidth="1"/>
    <col min="3" max="3" width="11.5" bestFit="1" customWidth="1"/>
    <col min="4" max="4" width="9.625" customWidth="1"/>
    <col min="5" max="5" width="8" customWidth="1"/>
    <col min="6" max="6" width="5.625" customWidth="1"/>
    <col min="7" max="7" width="9" customWidth="1"/>
    <col min="8" max="8" width="7.375" customWidth="1"/>
    <col min="9" max="9" width="14.625" customWidth="1"/>
    <col min="10" max="10" width="13.125" customWidth="1"/>
    <col min="11" max="11" width="4.625" customWidth="1"/>
  </cols>
  <sheetData>
    <row r="1" spans="1:12" s="63" customFormat="1" ht="45.95" customHeight="1" thickBot="1" x14ac:dyDescent="0.3">
      <c r="A1" s="92" t="s">
        <v>39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2" ht="24" thickBot="1" x14ac:dyDescent="0.3">
      <c r="A2" s="94" t="s">
        <v>0</v>
      </c>
      <c r="B2" s="95"/>
      <c r="C2" s="95"/>
      <c r="D2" s="95"/>
      <c r="E2" s="95"/>
      <c r="F2" s="96"/>
      <c r="G2" s="97" t="s">
        <v>26</v>
      </c>
      <c r="H2" s="98"/>
      <c r="I2" s="98"/>
      <c r="J2" s="99"/>
      <c r="K2" s="56"/>
    </row>
    <row r="3" spans="1:12" ht="24" thickBot="1" x14ac:dyDescent="0.3">
      <c r="A3" s="100" t="s">
        <v>50</v>
      </c>
      <c r="B3" s="101"/>
      <c r="C3" s="101"/>
      <c r="D3" s="101"/>
      <c r="E3" s="70"/>
      <c r="F3" s="62"/>
      <c r="G3" s="102" t="s">
        <v>1</v>
      </c>
      <c r="H3" s="103"/>
      <c r="I3" s="103"/>
      <c r="J3" s="103"/>
      <c r="K3" s="57"/>
    </row>
    <row r="4" spans="1:12" x14ac:dyDescent="0.25">
      <c r="A4" s="5"/>
      <c r="B4" s="104" t="s">
        <v>28</v>
      </c>
      <c r="C4" s="104"/>
      <c r="D4" s="6"/>
      <c r="E4" s="71"/>
      <c r="F4" s="61"/>
      <c r="G4" s="60"/>
      <c r="H4" s="60"/>
      <c r="I4" s="60"/>
      <c r="J4" s="60"/>
      <c r="K4" s="57"/>
    </row>
    <row r="5" spans="1:12" ht="16.5" thickBot="1" x14ac:dyDescent="0.3">
      <c r="A5" s="7" t="s">
        <v>29</v>
      </c>
      <c r="B5" s="1" t="s">
        <v>2</v>
      </c>
      <c r="C5" s="1" t="s">
        <v>3</v>
      </c>
      <c r="D5" s="8" t="s">
        <v>4</v>
      </c>
      <c r="E5" s="20" t="s">
        <v>46</v>
      </c>
      <c r="F5" s="60"/>
      <c r="G5" s="60"/>
      <c r="H5" s="60"/>
      <c r="I5" s="60"/>
      <c r="J5" s="60"/>
      <c r="K5" s="57"/>
    </row>
    <row r="6" spans="1:12" ht="22.5" thickTop="1" thickBot="1" x14ac:dyDescent="0.4">
      <c r="A6" s="9" t="s">
        <v>2</v>
      </c>
      <c r="B6" s="64">
        <v>174</v>
      </c>
      <c r="C6" s="79">
        <v>3128</v>
      </c>
      <c r="D6" s="37">
        <f>SUM(B6:C6)</f>
        <v>3302</v>
      </c>
      <c r="E6" s="72">
        <f>VP/D6</f>
        <v>5.2695336159903086E-2</v>
      </c>
      <c r="F6" s="60"/>
      <c r="G6" s="14" t="s">
        <v>5</v>
      </c>
      <c r="H6" s="77">
        <f>VP/(VP+FP)</f>
        <v>5.2695336159903086E-2</v>
      </c>
      <c r="I6" s="15"/>
      <c r="J6" s="16"/>
      <c r="K6" s="57"/>
    </row>
    <row r="7" spans="1:12" ht="22.5" thickTop="1" thickBot="1" x14ac:dyDescent="0.4">
      <c r="A7" s="9" t="s">
        <v>3</v>
      </c>
      <c r="B7" s="64">
        <v>248</v>
      </c>
      <c r="C7" s="79">
        <v>3045</v>
      </c>
      <c r="D7" s="37">
        <f>SUM(B7:C7)</f>
        <v>3293</v>
      </c>
      <c r="E7" s="72">
        <f>B7/D7</f>
        <v>7.5311266322502277E-2</v>
      </c>
      <c r="F7" s="60"/>
      <c r="G7" s="17" t="s">
        <v>6</v>
      </c>
      <c r="H7" s="39">
        <f>C7/(C7+B7)</f>
        <v>0.92468873367749771</v>
      </c>
      <c r="I7" s="2"/>
      <c r="J7" s="11"/>
      <c r="K7" s="57"/>
    </row>
    <row r="8" spans="1:12" ht="17.25" thickTop="1" thickBot="1" x14ac:dyDescent="0.3">
      <c r="A8" s="10" t="s">
        <v>4</v>
      </c>
      <c r="B8" s="35">
        <f>SUM(B6:B7)</f>
        <v>422</v>
      </c>
      <c r="C8" s="35">
        <f>SUM(C6:C7)</f>
        <v>6173</v>
      </c>
      <c r="D8" s="36">
        <f>SUM(D6:D7)</f>
        <v>6595</v>
      </c>
      <c r="E8" s="72">
        <f>B8/D8</f>
        <v>6.3987869598180439E-2</v>
      </c>
      <c r="F8" s="60"/>
      <c r="G8" s="10"/>
      <c r="H8" s="40"/>
      <c r="I8" s="2"/>
      <c r="J8" s="11"/>
      <c r="K8" s="57"/>
    </row>
    <row r="9" spans="1:12" ht="16.5" thickBot="1" x14ac:dyDescent="0.3">
      <c r="A9" s="10"/>
      <c r="B9" s="68" t="s">
        <v>7</v>
      </c>
      <c r="C9" s="68" t="s">
        <v>8</v>
      </c>
      <c r="D9" s="11"/>
      <c r="E9" s="2"/>
      <c r="F9" s="60"/>
      <c r="G9" s="17" t="s">
        <v>9</v>
      </c>
      <c r="H9" s="41">
        <f>Sn/Prop_FP</f>
        <v>0.81370377328759658</v>
      </c>
      <c r="I9" s="18" t="s">
        <v>10</v>
      </c>
      <c r="J9" s="19" t="s">
        <v>27</v>
      </c>
      <c r="K9" s="57"/>
    </row>
    <row r="10" spans="1:12" x14ac:dyDescent="0.25">
      <c r="A10" s="10"/>
      <c r="B10" s="31">
        <f>B6/(B6+B7)</f>
        <v>0.41232227488151657</v>
      </c>
      <c r="C10" s="32">
        <f>C7/(C6+C7)</f>
        <v>0.4932771747934554</v>
      </c>
      <c r="D10" s="11"/>
      <c r="E10" s="2"/>
      <c r="F10" s="60"/>
      <c r="G10" s="17" t="s">
        <v>11</v>
      </c>
      <c r="H10" s="42">
        <f>B12/C10</f>
        <v>1.1913742519397039</v>
      </c>
      <c r="I10" s="2"/>
      <c r="J10" s="11"/>
      <c r="K10" s="57"/>
    </row>
    <row r="11" spans="1:12" x14ac:dyDescent="0.25">
      <c r="A11" s="10"/>
      <c r="B11" s="21" t="s">
        <v>12</v>
      </c>
      <c r="C11" s="22" t="s">
        <v>13</v>
      </c>
      <c r="D11" s="11"/>
      <c r="E11" s="2"/>
      <c r="F11" s="60"/>
      <c r="G11" s="10"/>
      <c r="H11" s="40"/>
      <c r="I11" s="2"/>
      <c r="J11" s="11"/>
      <c r="K11" s="57"/>
      <c r="L11" s="3"/>
    </row>
    <row r="12" spans="1:12" x14ac:dyDescent="0.25">
      <c r="A12" s="10"/>
      <c r="B12" s="33">
        <f>1-B10</f>
        <v>0.58767772511848348</v>
      </c>
      <c r="C12" s="34">
        <f>1-C10</f>
        <v>0.50672282520654455</v>
      </c>
      <c r="D12" s="11"/>
      <c r="E12" s="2"/>
      <c r="F12" s="60"/>
      <c r="G12" s="23" t="s">
        <v>14</v>
      </c>
      <c r="H12" s="43">
        <f>(B6+C6)/D8</f>
        <v>0.50068233510235027</v>
      </c>
      <c r="I12" s="24"/>
      <c r="J12" s="11"/>
      <c r="K12" s="57"/>
      <c r="L12" s="4"/>
    </row>
    <row r="13" spans="1:12" x14ac:dyDescent="0.25">
      <c r="A13" s="10"/>
      <c r="B13" s="48" t="s">
        <v>33</v>
      </c>
      <c r="C13" s="49" t="s">
        <v>34</v>
      </c>
      <c r="D13" s="11"/>
      <c r="E13" s="2"/>
      <c r="F13" s="60"/>
      <c r="G13" s="23" t="s">
        <v>15</v>
      </c>
      <c r="H13" s="74">
        <f>(B6+B7)/D8</f>
        <v>6.3987869598180439E-2</v>
      </c>
      <c r="I13" s="24"/>
      <c r="J13" s="11"/>
      <c r="K13" s="57"/>
    </row>
    <row r="14" spans="1:12" ht="16.5" thickBot="1" x14ac:dyDescent="0.3">
      <c r="A14" s="10"/>
      <c r="B14" s="82" t="s">
        <v>20</v>
      </c>
      <c r="C14" s="83">
        <f>(B6+C7)/D8</f>
        <v>0.48809704321455649</v>
      </c>
      <c r="D14" s="11"/>
      <c r="E14" s="2"/>
      <c r="F14" s="60"/>
      <c r="G14" s="25" t="s">
        <v>16</v>
      </c>
      <c r="H14" s="44">
        <f>H12/(1-H12)</f>
        <v>1.0027330701488004</v>
      </c>
      <c r="I14" s="24"/>
      <c r="J14" s="11"/>
      <c r="K14" s="57"/>
    </row>
    <row r="15" spans="1:12" ht="16.5" thickBot="1" x14ac:dyDescent="0.3">
      <c r="A15" s="84" t="s">
        <v>24</v>
      </c>
      <c r="B15" s="85"/>
      <c r="C15" s="85"/>
      <c r="D15" s="86"/>
      <c r="E15" s="80"/>
      <c r="F15" s="60"/>
      <c r="G15" s="25" t="s">
        <v>17</v>
      </c>
      <c r="H15" s="44">
        <f>H13/(1-H13)</f>
        <v>6.8362222582212862E-2</v>
      </c>
      <c r="I15" s="26">
        <f>H15*H9</f>
        <v>5.5626598465473152E-2</v>
      </c>
      <c r="J15" s="78">
        <f>I15/(I15+1)</f>
        <v>5.2695336159903093E-2</v>
      </c>
      <c r="K15" s="57"/>
    </row>
    <row r="16" spans="1:12" x14ac:dyDescent="0.25">
      <c r="A16" s="105" t="s">
        <v>40</v>
      </c>
      <c r="B16" s="87"/>
      <c r="C16" s="87"/>
      <c r="D16" s="88"/>
      <c r="E16" s="80"/>
      <c r="F16" s="60"/>
      <c r="G16" s="27"/>
      <c r="H16" s="24" t="s">
        <v>18</v>
      </c>
      <c r="I16" s="28" t="s">
        <v>19</v>
      </c>
      <c r="J16" s="11" t="s">
        <v>25</v>
      </c>
      <c r="K16" s="57"/>
    </row>
    <row r="17" spans="1:11" x14ac:dyDescent="0.25">
      <c r="A17" s="89" t="s">
        <v>49</v>
      </c>
      <c r="B17" s="90"/>
      <c r="C17" s="90"/>
      <c r="D17" s="91"/>
      <c r="E17" s="60"/>
      <c r="F17" s="60"/>
      <c r="G17" s="10"/>
      <c r="H17" s="2"/>
      <c r="I17" s="2"/>
      <c r="J17" s="11"/>
      <c r="K17" s="57"/>
    </row>
    <row r="18" spans="1:11" x14ac:dyDescent="0.25">
      <c r="A18" s="52" t="s">
        <v>21</v>
      </c>
      <c r="B18" s="81">
        <f>(B6*C7)/(C6*B7)</f>
        <v>0.68299593680389403</v>
      </c>
      <c r="C18" s="60"/>
      <c r="D18" s="60"/>
      <c r="E18" s="60"/>
      <c r="F18" s="60"/>
      <c r="G18" s="17" t="s">
        <v>35</v>
      </c>
      <c r="H18" s="69">
        <f>1-B19</f>
        <v>0.30029942752193195</v>
      </c>
      <c r="I18" s="2"/>
      <c r="J18" s="11"/>
      <c r="K18" s="57"/>
    </row>
    <row r="19" spans="1:11" ht="24" thickBot="1" x14ac:dyDescent="0.4">
      <c r="A19" s="53" t="s">
        <v>22</v>
      </c>
      <c r="B19" s="54">
        <f>(B6/(B6+C6))/(B7/(B7+C7))</f>
        <v>0.69970057247806805</v>
      </c>
      <c r="C19" s="60"/>
      <c r="D19" s="60"/>
      <c r="E19" s="60"/>
      <c r="F19" s="60"/>
      <c r="G19" s="17" t="s">
        <v>30</v>
      </c>
      <c r="H19" s="69">
        <f>(B7/D7)-(VP/D6)</f>
        <v>2.261593016259919E-2</v>
      </c>
      <c r="I19" s="2"/>
      <c r="J19" s="11"/>
      <c r="K19" s="57"/>
    </row>
    <row r="20" spans="1:11" ht="24" thickBot="1" x14ac:dyDescent="0.4">
      <c r="A20" s="52" t="s">
        <v>23</v>
      </c>
      <c r="B20" s="65">
        <f>(ABS((B6*C7)-(C6*B7))^2*D8)/((B6+C6)*(B6+B7)*(C6+C7)*(B7+C7))</f>
        <v>14.080036491580335</v>
      </c>
      <c r="C20" s="60"/>
      <c r="D20" s="60"/>
      <c r="E20" s="60"/>
      <c r="F20" s="60"/>
      <c r="G20" s="29" t="s">
        <v>31</v>
      </c>
      <c r="H20" s="51">
        <f>1/H19</f>
        <v>44.216620444545647</v>
      </c>
      <c r="I20" s="30" t="s">
        <v>32</v>
      </c>
      <c r="J20" s="50">
        <f>H20/J15</f>
        <v>839.09931441315928</v>
      </c>
      <c r="K20" s="57"/>
    </row>
    <row r="21" spans="1:11" ht="16.5" thickBot="1" x14ac:dyDescent="0.3">
      <c r="A21" s="55" t="s">
        <v>36</v>
      </c>
      <c r="B21" s="66">
        <f>_xlfn.CHISQ.DIST(B20,1,FALSE)</f>
        <v>9.3146619712367759E-5</v>
      </c>
      <c r="C21" s="59"/>
      <c r="D21" s="59"/>
      <c r="E21" s="59"/>
      <c r="F21" s="59"/>
      <c r="G21" s="59"/>
      <c r="H21" s="59"/>
      <c r="I21" s="59"/>
      <c r="J21" s="59"/>
      <c r="K21" s="58"/>
    </row>
  </sheetData>
  <sheetProtection sheet="1" objects="1" scenarios="1" selectLockedCells="1"/>
  <mergeCells count="9">
    <mergeCell ref="A15:D15"/>
    <mergeCell ref="A16:D16"/>
    <mergeCell ref="A17:D17"/>
    <mergeCell ref="A1:K1"/>
    <mergeCell ref="A2:F2"/>
    <mergeCell ref="G2:J2"/>
    <mergeCell ref="A3:D3"/>
    <mergeCell ref="G3:J3"/>
    <mergeCell ref="B4:C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zoomScale="150" zoomScaleNormal="150" workbookViewId="0">
      <selection activeCell="B6" sqref="B6:C7"/>
    </sheetView>
  </sheetViews>
  <sheetFormatPr defaultColWidth="11" defaultRowHeight="15.75" x14ac:dyDescent="0.25"/>
  <cols>
    <col min="1" max="1" width="10" customWidth="1"/>
    <col min="2" max="2" width="11.125" bestFit="1" customWidth="1"/>
    <col min="3" max="3" width="11.5" bestFit="1" customWidth="1"/>
    <col min="4" max="4" width="9.625" customWidth="1"/>
    <col min="5" max="5" width="8" customWidth="1"/>
    <col min="6" max="6" width="5.625" customWidth="1"/>
    <col min="7" max="7" width="9" customWidth="1"/>
    <col min="8" max="8" width="7.375" customWidth="1"/>
    <col min="9" max="9" width="14.625" customWidth="1"/>
    <col min="10" max="10" width="13.125" customWidth="1"/>
    <col min="11" max="11" width="4.625" customWidth="1"/>
  </cols>
  <sheetData>
    <row r="1" spans="1:12" s="63" customFormat="1" ht="45.95" customHeight="1" thickBot="1" x14ac:dyDescent="0.3">
      <c r="A1" s="92" t="s">
        <v>39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2" ht="24" thickBot="1" x14ac:dyDescent="0.3">
      <c r="A2" s="94" t="s">
        <v>0</v>
      </c>
      <c r="B2" s="95"/>
      <c r="C2" s="95"/>
      <c r="D2" s="95"/>
      <c r="E2" s="95"/>
      <c r="F2" s="96"/>
      <c r="G2" s="97" t="s">
        <v>26</v>
      </c>
      <c r="H2" s="98"/>
      <c r="I2" s="98"/>
      <c r="J2" s="99"/>
      <c r="K2" s="56"/>
    </row>
    <row r="3" spans="1:12" ht="24" thickBot="1" x14ac:dyDescent="0.3">
      <c r="A3" s="100" t="s">
        <v>41</v>
      </c>
      <c r="B3" s="101"/>
      <c r="C3" s="101"/>
      <c r="D3" s="101"/>
      <c r="E3" s="70"/>
      <c r="F3" s="62"/>
      <c r="G3" s="102" t="s">
        <v>1</v>
      </c>
      <c r="H3" s="103"/>
      <c r="I3" s="103"/>
      <c r="J3" s="103"/>
      <c r="K3" s="57"/>
    </row>
    <row r="4" spans="1:12" x14ac:dyDescent="0.25">
      <c r="A4" s="5"/>
      <c r="B4" s="104" t="s">
        <v>28</v>
      </c>
      <c r="C4" s="104"/>
      <c r="D4" s="6"/>
      <c r="E4" s="71"/>
      <c r="F4" s="61"/>
      <c r="G4" s="60"/>
      <c r="H4" s="60"/>
      <c r="I4" s="60"/>
      <c r="J4" s="60"/>
      <c r="K4" s="57"/>
    </row>
    <row r="5" spans="1:12" ht="16.5" thickBot="1" x14ac:dyDescent="0.3">
      <c r="A5" s="7" t="s">
        <v>29</v>
      </c>
      <c r="B5" s="1" t="s">
        <v>2</v>
      </c>
      <c r="C5" s="1" t="s">
        <v>3</v>
      </c>
      <c r="D5" s="8" t="s">
        <v>4</v>
      </c>
      <c r="E5" s="20" t="s">
        <v>46</v>
      </c>
      <c r="F5" s="60"/>
      <c r="G5" s="60"/>
      <c r="H5" s="60"/>
      <c r="I5" s="60"/>
      <c r="J5" s="60"/>
      <c r="K5" s="57"/>
    </row>
    <row r="6" spans="1:12" ht="22.5" thickTop="1" thickBot="1" x14ac:dyDescent="0.4">
      <c r="A6" s="9" t="s">
        <v>2</v>
      </c>
      <c r="B6" s="64">
        <v>1328</v>
      </c>
      <c r="C6" s="79">
        <v>8941</v>
      </c>
      <c r="D6" s="37">
        <f>SUM(B6:C6)</f>
        <v>10269</v>
      </c>
      <c r="E6" s="72">
        <f>VP/D6</f>
        <v>0.12932125815561399</v>
      </c>
      <c r="F6" s="60"/>
      <c r="G6" s="14" t="s">
        <v>5</v>
      </c>
      <c r="H6" s="77">
        <f>VP/(VP+FP)</f>
        <v>0.12932125815561399</v>
      </c>
      <c r="I6" s="15"/>
      <c r="J6" s="16"/>
      <c r="K6" s="57"/>
    </row>
    <row r="7" spans="1:12" ht="22.5" thickTop="1" thickBot="1" x14ac:dyDescent="0.4">
      <c r="A7" s="9" t="s">
        <v>3</v>
      </c>
      <c r="B7" s="64">
        <v>1507</v>
      </c>
      <c r="C7" s="79">
        <v>8760</v>
      </c>
      <c r="D7" s="37">
        <f>SUM(B7:C7)</f>
        <v>10267</v>
      </c>
      <c r="E7" s="72">
        <f>B7/D7</f>
        <v>0.14678094867049771</v>
      </c>
      <c r="F7" s="60"/>
      <c r="G7" s="17" t="s">
        <v>6</v>
      </c>
      <c r="H7" s="39">
        <f>C7/(C7+B7)</f>
        <v>0.85321905132950226</v>
      </c>
      <c r="I7" s="2"/>
      <c r="J7" s="11"/>
      <c r="K7" s="57"/>
    </row>
    <row r="8" spans="1:12" ht="17.25" thickTop="1" thickBot="1" x14ac:dyDescent="0.3">
      <c r="A8" s="10" t="s">
        <v>4</v>
      </c>
      <c r="B8" s="35">
        <f>SUM(B6:B7)</f>
        <v>2835</v>
      </c>
      <c r="C8" s="35">
        <f>SUM(C6:C7)</f>
        <v>17701</v>
      </c>
      <c r="D8" s="36">
        <f>SUM(D6:D7)</f>
        <v>20536</v>
      </c>
      <c r="E8" s="72">
        <f>B8/D8</f>
        <v>0.13805025321386832</v>
      </c>
      <c r="F8" s="60"/>
      <c r="G8" s="10"/>
      <c r="H8" s="40"/>
      <c r="I8" s="2"/>
      <c r="J8" s="11"/>
      <c r="K8" s="57"/>
    </row>
    <row r="9" spans="1:12" ht="16.5" thickBot="1" x14ac:dyDescent="0.3">
      <c r="A9" s="10"/>
      <c r="B9" s="68" t="s">
        <v>7</v>
      </c>
      <c r="C9" s="68" t="s">
        <v>8</v>
      </c>
      <c r="D9" s="11"/>
      <c r="E9" s="2"/>
      <c r="F9" s="60"/>
      <c r="G9" s="17" t="s">
        <v>9</v>
      </c>
      <c r="H9" s="41">
        <f>Sn/Prop_FP</f>
        <v>0.92737785052589505</v>
      </c>
      <c r="I9" s="18" t="s">
        <v>10</v>
      </c>
      <c r="J9" s="19" t="s">
        <v>27</v>
      </c>
      <c r="K9" s="57"/>
    </row>
    <row r="10" spans="1:12" x14ac:dyDescent="0.25">
      <c r="A10" s="10"/>
      <c r="B10" s="31">
        <f>B6/(B6+B7)</f>
        <v>0.46843033509700177</v>
      </c>
      <c r="C10" s="32">
        <f>C7/(C6+C7)</f>
        <v>0.4948872945031354</v>
      </c>
      <c r="D10" s="11"/>
      <c r="E10" s="2"/>
      <c r="F10" s="60"/>
      <c r="G10" s="17" t="s">
        <v>11</v>
      </c>
      <c r="H10" s="42">
        <f>B12/C10</f>
        <v>1.0741226756219144</v>
      </c>
      <c r="I10" s="2"/>
      <c r="J10" s="11"/>
      <c r="K10" s="57"/>
    </row>
    <row r="11" spans="1:12" x14ac:dyDescent="0.25">
      <c r="A11" s="10"/>
      <c r="B11" s="21" t="s">
        <v>12</v>
      </c>
      <c r="C11" s="22" t="s">
        <v>13</v>
      </c>
      <c r="D11" s="11"/>
      <c r="E11" s="2"/>
      <c r="F11" s="60"/>
      <c r="G11" s="10"/>
      <c r="H11" s="40"/>
      <c r="I11" s="2"/>
      <c r="J11" s="11"/>
      <c r="K11" s="57"/>
      <c r="L11" s="3"/>
    </row>
    <row r="12" spans="1:12" x14ac:dyDescent="0.25">
      <c r="A12" s="10"/>
      <c r="B12" s="33">
        <f>1-B10</f>
        <v>0.53156966490299817</v>
      </c>
      <c r="C12" s="34">
        <f>1-C10</f>
        <v>0.5051127054968646</v>
      </c>
      <c r="D12" s="11"/>
      <c r="E12" s="2"/>
      <c r="F12" s="60"/>
      <c r="G12" s="23" t="s">
        <v>14</v>
      </c>
      <c r="H12" s="43">
        <f>(B6+C6)/D8</f>
        <v>0.50004869497467863</v>
      </c>
      <c r="I12" s="24"/>
      <c r="J12" s="11"/>
      <c r="K12" s="57"/>
      <c r="L12" s="4"/>
    </row>
    <row r="13" spans="1:12" x14ac:dyDescent="0.25">
      <c r="A13" s="10"/>
      <c r="B13" s="48" t="s">
        <v>33</v>
      </c>
      <c r="C13" s="49" t="s">
        <v>34</v>
      </c>
      <c r="D13" s="11"/>
      <c r="E13" s="2"/>
      <c r="F13" s="60"/>
      <c r="G13" s="23" t="s">
        <v>15</v>
      </c>
      <c r="H13" s="74">
        <f>(B6+B7)/D8</f>
        <v>0.13805025321386832</v>
      </c>
      <c r="I13" s="24"/>
      <c r="J13" s="11"/>
      <c r="K13" s="57"/>
    </row>
    <row r="14" spans="1:12" ht="16.5" thickBot="1" x14ac:dyDescent="0.3">
      <c r="A14" s="10"/>
      <c r="B14" s="82" t="s">
        <v>20</v>
      </c>
      <c r="C14" s="83">
        <f>(B6+C7)/D8</f>
        <v>0.49123490455784963</v>
      </c>
      <c r="D14" s="11"/>
      <c r="E14" s="2"/>
      <c r="F14" s="60"/>
      <c r="G14" s="25" t="s">
        <v>16</v>
      </c>
      <c r="H14" s="44">
        <f>H12/(1-H12)</f>
        <v>1.0001947988701667</v>
      </c>
      <c r="I14" s="24"/>
      <c r="J14" s="11"/>
      <c r="K14" s="57"/>
    </row>
    <row r="15" spans="1:12" ht="16.5" thickBot="1" x14ac:dyDescent="0.3">
      <c r="A15" s="84" t="s">
        <v>24</v>
      </c>
      <c r="B15" s="85"/>
      <c r="C15" s="85"/>
      <c r="D15" s="86"/>
      <c r="E15" s="75"/>
      <c r="F15" s="60"/>
      <c r="G15" s="25" t="s">
        <v>17</v>
      </c>
      <c r="H15" s="44">
        <f>H13/(1-H13)</f>
        <v>0.16016044291282977</v>
      </c>
      <c r="I15" s="26">
        <f>H15*H9</f>
        <v>0.14852924728777539</v>
      </c>
      <c r="J15" s="78">
        <f>I15/(I15+1)</f>
        <v>0.12932125815561396</v>
      </c>
      <c r="K15" s="57"/>
    </row>
    <row r="16" spans="1:12" x14ac:dyDescent="0.25">
      <c r="A16" s="105" t="s">
        <v>40</v>
      </c>
      <c r="B16" s="87"/>
      <c r="C16" s="87"/>
      <c r="D16" s="88"/>
      <c r="E16" s="75"/>
      <c r="F16" s="60"/>
      <c r="G16" s="27"/>
      <c r="H16" s="24" t="s">
        <v>18</v>
      </c>
      <c r="I16" s="28" t="s">
        <v>19</v>
      </c>
      <c r="J16" s="11" t="s">
        <v>25</v>
      </c>
      <c r="K16" s="57"/>
    </row>
    <row r="17" spans="1:11" x14ac:dyDescent="0.25">
      <c r="A17" s="89" t="s">
        <v>49</v>
      </c>
      <c r="B17" s="90"/>
      <c r="C17" s="90"/>
      <c r="D17" s="91"/>
      <c r="E17" s="60"/>
      <c r="F17" s="60"/>
      <c r="G17" s="10"/>
      <c r="H17" s="2"/>
      <c r="I17" s="2"/>
      <c r="J17" s="11"/>
      <c r="K17" s="57"/>
    </row>
    <row r="18" spans="1:11" x14ac:dyDescent="0.25">
      <c r="A18" s="52" t="s">
        <v>21</v>
      </c>
      <c r="B18" s="81">
        <f>(B6*C7)/(C6*B7)</f>
        <v>0.86338168960909933</v>
      </c>
      <c r="C18" s="60"/>
      <c r="D18" s="60"/>
      <c r="E18" s="60"/>
      <c r="F18" s="60"/>
      <c r="G18" s="17" t="s">
        <v>35</v>
      </c>
      <c r="H18" s="69">
        <f>1-B19</f>
        <v>0.11895065860405518</v>
      </c>
      <c r="I18" s="2"/>
      <c r="J18" s="11"/>
      <c r="K18" s="57"/>
    </row>
    <row r="19" spans="1:11" ht="24" thickBot="1" x14ac:dyDescent="0.4">
      <c r="A19" s="53" t="s">
        <v>22</v>
      </c>
      <c r="B19" s="54">
        <f>(B6/(B6+C6))/(B7/(B7+C7))</f>
        <v>0.88104934139594482</v>
      </c>
      <c r="C19" s="60"/>
      <c r="D19" s="60"/>
      <c r="E19" s="60"/>
      <c r="F19" s="60"/>
      <c r="G19" s="17" t="s">
        <v>30</v>
      </c>
      <c r="H19" s="69">
        <f>(B7/D7)-(VP/D6)</f>
        <v>1.7459690514883719E-2</v>
      </c>
      <c r="I19" s="2"/>
      <c r="J19" s="11"/>
      <c r="K19" s="57"/>
    </row>
    <row r="20" spans="1:11" ht="24" thickBot="1" x14ac:dyDescent="0.4">
      <c r="A20" s="52" t="s">
        <v>23</v>
      </c>
      <c r="B20" s="65">
        <f>(ABS((B6*C7)-(C6*B7))^2*D8)/((B6+C6)*(B6+B7)*(C6+C7)*(B7+C7))</f>
        <v>13.15254476998892</v>
      </c>
      <c r="C20" s="60"/>
      <c r="D20" s="60"/>
      <c r="E20" s="60"/>
      <c r="F20" s="60"/>
      <c r="G20" s="29" t="s">
        <v>31</v>
      </c>
      <c r="H20" s="51">
        <f>1/H19</f>
        <v>57.274783831221875</v>
      </c>
      <c r="I20" s="30" t="s">
        <v>32</v>
      </c>
      <c r="J20" s="50">
        <f>H20/J15</f>
        <v>442.88761683947104</v>
      </c>
      <c r="K20" s="57"/>
    </row>
    <row r="21" spans="1:11" ht="16.5" thickBot="1" x14ac:dyDescent="0.3">
      <c r="A21" s="55" t="s">
        <v>36</v>
      </c>
      <c r="B21" s="66">
        <f>_xlfn.CHISQ.DIST(B20,1,FALSE)</f>
        <v>1.5323796049135209E-4</v>
      </c>
      <c r="C21" s="59"/>
      <c r="D21" s="59"/>
      <c r="E21" s="59"/>
      <c r="F21" s="59"/>
      <c r="G21" s="59"/>
      <c r="H21" s="59"/>
      <c r="I21" s="59"/>
      <c r="J21" s="59"/>
      <c r="K21" s="58"/>
    </row>
  </sheetData>
  <sheetProtection sheet="1" objects="1" scenarios="1" selectLockedCells="1"/>
  <mergeCells count="9">
    <mergeCell ref="A17:D17"/>
    <mergeCell ref="A15:D15"/>
    <mergeCell ref="A16:D16"/>
    <mergeCell ref="A1:K1"/>
    <mergeCell ref="A2:F2"/>
    <mergeCell ref="G2:J2"/>
    <mergeCell ref="A3:D3"/>
    <mergeCell ref="G3:J3"/>
    <mergeCell ref="B4:C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opLeftCell="A4" zoomScale="150" zoomScaleNormal="150" workbookViewId="0">
      <selection activeCell="B6" sqref="B6:C7"/>
    </sheetView>
  </sheetViews>
  <sheetFormatPr defaultColWidth="11" defaultRowHeight="15.75" x14ac:dyDescent="0.25"/>
  <cols>
    <col min="1" max="1" width="10" customWidth="1"/>
    <col min="2" max="2" width="11.125" bestFit="1" customWidth="1"/>
    <col min="3" max="3" width="11.5" bestFit="1" customWidth="1"/>
    <col min="4" max="4" width="9.625" customWidth="1"/>
    <col min="5" max="5" width="8" customWidth="1"/>
    <col min="6" max="6" width="5.625" customWidth="1"/>
    <col min="7" max="7" width="9" customWidth="1"/>
    <col min="8" max="8" width="7.375" customWidth="1"/>
    <col min="9" max="9" width="14.625" customWidth="1"/>
    <col min="10" max="10" width="13.125" customWidth="1"/>
    <col min="11" max="11" width="4.625" customWidth="1"/>
  </cols>
  <sheetData>
    <row r="1" spans="1:12" s="63" customFormat="1" ht="45.95" customHeight="1" thickBot="1" x14ac:dyDescent="0.3">
      <c r="A1" s="92" t="s">
        <v>39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2" ht="24" thickBot="1" x14ac:dyDescent="0.3">
      <c r="A2" s="94" t="s">
        <v>0</v>
      </c>
      <c r="B2" s="95"/>
      <c r="C2" s="95"/>
      <c r="D2" s="95"/>
      <c r="E2" s="95"/>
      <c r="F2" s="96"/>
      <c r="G2" s="97" t="s">
        <v>26</v>
      </c>
      <c r="H2" s="98"/>
      <c r="I2" s="98"/>
      <c r="J2" s="99"/>
      <c r="K2" s="56"/>
    </row>
    <row r="3" spans="1:12" ht="24" thickBot="1" x14ac:dyDescent="0.3">
      <c r="A3" s="100" t="s">
        <v>38</v>
      </c>
      <c r="B3" s="101"/>
      <c r="C3" s="101"/>
      <c r="D3" s="101"/>
      <c r="E3" s="70"/>
      <c r="F3" s="62"/>
      <c r="G3" s="102" t="s">
        <v>1</v>
      </c>
      <c r="H3" s="103"/>
      <c r="I3" s="103"/>
      <c r="J3" s="103"/>
      <c r="K3" s="57"/>
    </row>
    <row r="4" spans="1:12" x14ac:dyDescent="0.25">
      <c r="A4" s="5"/>
      <c r="B4" s="104" t="s">
        <v>28</v>
      </c>
      <c r="C4" s="104"/>
      <c r="D4" s="6"/>
      <c r="E4" s="71"/>
      <c r="F4" s="61"/>
      <c r="G4" s="60"/>
      <c r="H4" s="60"/>
      <c r="I4" s="60"/>
      <c r="J4" s="60"/>
      <c r="K4" s="57"/>
    </row>
    <row r="5" spans="1:12" ht="16.5" thickBot="1" x14ac:dyDescent="0.3">
      <c r="A5" s="7" t="s">
        <v>29</v>
      </c>
      <c r="B5" s="1" t="s">
        <v>2</v>
      </c>
      <c r="C5" s="1" t="s">
        <v>3</v>
      </c>
      <c r="D5" s="8" t="s">
        <v>4</v>
      </c>
      <c r="E5" s="20" t="s">
        <v>46</v>
      </c>
      <c r="F5" s="60"/>
      <c r="G5" s="60"/>
      <c r="H5" s="60"/>
      <c r="I5" s="60"/>
      <c r="J5" s="60"/>
      <c r="K5" s="57"/>
    </row>
    <row r="6" spans="1:12" ht="22.5" thickTop="1" thickBot="1" x14ac:dyDescent="0.4">
      <c r="A6" s="9" t="s">
        <v>2</v>
      </c>
      <c r="B6" s="64">
        <v>470</v>
      </c>
      <c r="C6" s="64">
        <v>1629</v>
      </c>
      <c r="D6" s="37">
        <f>SUM(B6:C6)</f>
        <v>2099</v>
      </c>
      <c r="E6" s="72">
        <f>VP/D6</f>
        <v>0.22391615054787994</v>
      </c>
      <c r="F6" s="60"/>
      <c r="G6" s="14" t="s">
        <v>5</v>
      </c>
      <c r="H6" s="38">
        <f>VP/(VP+FP)</f>
        <v>0.22391615054787994</v>
      </c>
      <c r="I6" s="15"/>
      <c r="J6" s="16"/>
      <c r="K6" s="57"/>
    </row>
    <row r="7" spans="1:12" ht="22.5" thickTop="1" thickBot="1" x14ac:dyDescent="0.4">
      <c r="A7" s="9" t="s">
        <v>3</v>
      </c>
      <c r="B7" s="64">
        <v>543</v>
      </c>
      <c r="C7" s="64">
        <v>1520</v>
      </c>
      <c r="D7" s="37">
        <f>SUM(B7:C7)</f>
        <v>2063</v>
      </c>
      <c r="E7" s="72">
        <f>B7/D7</f>
        <v>0.26320891904992727</v>
      </c>
      <c r="F7" s="60"/>
      <c r="G7" s="17" t="s">
        <v>6</v>
      </c>
      <c r="H7" s="39">
        <f>C7/(C7+B7)</f>
        <v>0.73679108095007273</v>
      </c>
      <c r="I7" s="2"/>
      <c r="J7" s="11"/>
      <c r="K7" s="57"/>
    </row>
    <row r="8" spans="1:12" ht="17.25" thickTop="1" thickBot="1" x14ac:dyDescent="0.3">
      <c r="A8" s="10" t="s">
        <v>4</v>
      </c>
      <c r="B8" s="35">
        <f>SUM(B6:B7)</f>
        <v>1013</v>
      </c>
      <c r="C8" s="35">
        <f>SUM(C6:C7)</f>
        <v>3149</v>
      </c>
      <c r="D8" s="36">
        <f>SUM(D6:D7)</f>
        <v>4162</v>
      </c>
      <c r="E8" s="72">
        <f>B8/D8</f>
        <v>0.24339259971167707</v>
      </c>
      <c r="F8" s="60"/>
      <c r="G8" s="10"/>
      <c r="H8" s="40"/>
      <c r="I8" s="2"/>
      <c r="J8" s="11"/>
      <c r="K8" s="57"/>
    </row>
    <row r="9" spans="1:12" ht="16.5" thickBot="1" x14ac:dyDescent="0.3">
      <c r="A9" s="10"/>
      <c r="B9" s="68" t="s">
        <v>7</v>
      </c>
      <c r="C9" s="68" t="s">
        <v>8</v>
      </c>
      <c r="D9" s="11"/>
      <c r="E9" s="2"/>
      <c r="F9" s="60"/>
      <c r="G9" s="17" t="s">
        <v>9</v>
      </c>
      <c r="H9" s="41">
        <f>Sn/Prop_FP</f>
        <v>0.89689166677271581</v>
      </c>
      <c r="I9" s="18" t="s">
        <v>10</v>
      </c>
      <c r="J9" s="19" t="s">
        <v>27</v>
      </c>
      <c r="K9" s="57"/>
    </row>
    <row r="10" spans="1:12" x14ac:dyDescent="0.25">
      <c r="A10" s="10"/>
      <c r="B10" s="31">
        <f>B6/(B6+B7)</f>
        <v>0.46396841066140176</v>
      </c>
      <c r="C10" s="32">
        <f>C7/(C6+C7)</f>
        <v>0.48269291838678946</v>
      </c>
      <c r="D10" s="11"/>
      <c r="E10" s="2"/>
      <c r="F10" s="60"/>
      <c r="G10" s="17" t="s">
        <v>11</v>
      </c>
      <c r="H10" s="42">
        <f>B12/C10</f>
        <v>1.1105022860705567</v>
      </c>
      <c r="I10" s="2"/>
      <c r="J10" s="11"/>
      <c r="K10" s="57"/>
    </row>
    <row r="11" spans="1:12" x14ac:dyDescent="0.25">
      <c r="A11" s="10"/>
      <c r="B11" s="21" t="s">
        <v>12</v>
      </c>
      <c r="C11" s="22" t="s">
        <v>13</v>
      </c>
      <c r="D11" s="11"/>
      <c r="E11" s="2"/>
      <c r="F11" s="60"/>
      <c r="G11" s="10"/>
      <c r="H11" s="40"/>
      <c r="I11" s="2"/>
      <c r="J11" s="11"/>
      <c r="K11" s="57"/>
      <c r="L11" s="3"/>
    </row>
    <row r="12" spans="1:12" x14ac:dyDescent="0.25">
      <c r="A12" s="10"/>
      <c r="B12" s="33">
        <f>1-B10</f>
        <v>0.53603158933859829</v>
      </c>
      <c r="C12" s="34">
        <f>1-C10</f>
        <v>0.5173070816132106</v>
      </c>
      <c r="D12" s="11"/>
      <c r="E12" s="2"/>
      <c r="F12" s="60"/>
      <c r="G12" s="23" t="s">
        <v>14</v>
      </c>
      <c r="H12" s="43">
        <f>(B6+C6)/D8</f>
        <v>0.50432484382508413</v>
      </c>
      <c r="I12" s="24"/>
      <c r="J12" s="11"/>
      <c r="K12" s="57"/>
      <c r="L12" s="4"/>
    </row>
    <row r="13" spans="1:12" x14ac:dyDescent="0.25">
      <c r="A13" s="10"/>
      <c r="B13" s="48" t="s">
        <v>33</v>
      </c>
      <c r="C13" s="49" t="s">
        <v>34</v>
      </c>
      <c r="D13" s="11"/>
      <c r="E13" s="2"/>
      <c r="F13" s="60"/>
      <c r="G13" s="23" t="s">
        <v>15</v>
      </c>
      <c r="H13" s="74">
        <f>(B6+B7)/D8</f>
        <v>0.24339259971167707</v>
      </c>
      <c r="I13" s="24"/>
      <c r="J13" s="11"/>
      <c r="K13" s="57"/>
    </row>
    <row r="14" spans="1:12" ht="16.5" thickBot="1" x14ac:dyDescent="0.3">
      <c r="A14" s="10"/>
      <c r="B14" s="82" t="s">
        <v>20</v>
      </c>
      <c r="C14" s="83">
        <f>(B6+C7)/D8</f>
        <v>0.47813551177318597</v>
      </c>
      <c r="D14" s="11"/>
      <c r="E14" s="2"/>
      <c r="F14" s="60"/>
      <c r="G14" s="25" t="s">
        <v>16</v>
      </c>
      <c r="H14" s="44">
        <f>H12/(1-H12)</f>
        <v>1.0174503150751335</v>
      </c>
      <c r="I14" s="24"/>
      <c r="J14" s="11"/>
      <c r="K14" s="57"/>
    </row>
    <row r="15" spans="1:12" ht="16.5" thickBot="1" x14ac:dyDescent="0.3">
      <c r="A15" s="84" t="s">
        <v>24</v>
      </c>
      <c r="B15" s="85"/>
      <c r="C15" s="85"/>
      <c r="D15" s="86"/>
      <c r="E15" s="76"/>
      <c r="F15" s="60"/>
      <c r="G15" s="25" t="s">
        <v>17</v>
      </c>
      <c r="H15" s="44">
        <f>H13/(1-H13)</f>
        <v>0.32168942521435373</v>
      </c>
      <c r="I15" s="26">
        <f>H15*H9</f>
        <v>0.28852056476365862</v>
      </c>
      <c r="J15" s="45">
        <f>I15/(I15+1)</f>
        <v>0.22391615054787989</v>
      </c>
      <c r="K15" s="57"/>
    </row>
    <row r="16" spans="1:12" x14ac:dyDescent="0.25">
      <c r="A16" s="105" t="s">
        <v>40</v>
      </c>
      <c r="B16" s="87"/>
      <c r="C16" s="87"/>
      <c r="D16" s="88"/>
      <c r="E16" s="76"/>
      <c r="F16" s="60"/>
      <c r="G16" s="27"/>
      <c r="H16" s="24" t="s">
        <v>18</v>
      </c>
      <c r="I16" s="28" t="s">
        <v>19</v>
      </c>
      <c r="J16" s="11" t="s">
        <v>25</v>
      </c>
      <c r="K16" s="57"/>
    </row>
    <row r="17" spans="1:11" x14ac:dyDescent="0.25">
      <c r="A17" s="89" t="s">
        <v>49</v>
      </c>
      <c r="B17" s="90"/>
      <c r="C17" s="90"/>
      <c r="D17" s="91"/>
      <c r="E17" s="60"/>
      <c r="F17" s="60"/>
      <c r="G17" s="10"/>
      <c r="H17" s="2"/>
      <c r="I17" s="2"/>
      <c r="J17" s="11"/>
      <c r="K17" s="57"/>
    </row>
    <row r="18" spans="1:11" x14ac:dyDescent="0.25">
      <c r="A18" s="52" t="s">
        <v>21</v>
      </c>
      <c r="B18" s="81">
        <f>(B6*C7)/(C6*B7)</f>
        <v>0.80764504316898933</v>
      </c>
      <c r="C18" s="60"/>
      <c r="D18" s="60"/>
      <c r="E18" s="60"/>
      <c r="F18" s="60"/>
      <c r="G18" s="17" t="s">
        <v>35</v>
      </c>
      <c r="H18" s="69">
        <f>1-B19</f>
        <v>0.14928357535860703</v>
      </c>
      <c r="I18" s="2"/>
      <c r="J18" s="11"/>
      <c r="K18" s="57"/>
    </row>
    <row r="19" spans="1:11" ht="24" thickBot="1" x14ac:dyDescent="0.4">
      <c r="A19" s="53" t="s">
        <v>22</v>
      </c>
      <c r="B19" s="54">
        <f>(B6/(B6+C6))/(B7/(B7+C7))</f>
        <v>0.85071642464139297</v>
      </c>
      <c r="C19" s="60"/>
      <c r="D19" s="60"/>
      <c r="E19" s="60"/>
      <c r="F19" s="60"/>
      <c r="G19" s="17" t="s">
        <v>30</v>
      </c>
      <c r="H19" s="69">
        <f>(B7/D7)-(VP/D6)</f>
        <v>3.9292768502047326E-2</v>
      </c>
      <c r="I19" s="2"/>
      <c r="J19" s="11"/>
      <c r="K19" s="57"/>
    </row>
    <row r="20" spans="1:11" ht="24" thickBot="1" x14ac:dyDescent="0.4">
      <c r="A20" s="52" t="s">
        <v>23</v>
      </c>
      <c r="B20" s="65">
        <f>(ABS((B6*C7)-(C6*B7))^2*D8)/((B6+C6)*(B6+B7)*(C6+C7)*(B7+C7))</f>
        <v>8.7228196957516371</v>
      </c>
      <c r="C20" s="60"/>
      <c r="D20" s="60"/>
      <c r="E20" s="60"/>
      <c r="F20" s="60"/>
      <c r="G20" s="29" t="s">
        <v>31</v>
      </c>
      <c r="H20" s="51">
        <f>1/H19</f>
        <v>25.449975609326067</v>
      </c>
      <c r="I20" s="30" t="s">
        <v>32</v>
      </c>
      <c r="J20" s="50">
        <f>H20/J15</f>
        <v>113.65850809356473</v>
      </c>
      <c r="K20" s="57"/>
    </row>
    <row r="21" spans="1:11" ht="16.5" thickBot="1" x14ac:dyDescent="0.3">
      <c r="A21" s="55" t="s">
        <v>36</v>
      </c>
      <c r="B21" s="66">
        <f>_xlfn.CHISQ.DIST(B20,1,FALSE)</f>
        <v>1.7236353316010373E-3</v>
      </c>
      <c r="C21" s="59"/>
      <c r="D21" s="59"/>
      <c r="E21" s="59"/>
      <c r="F21" s="59"/>
      <c r="G21" s="59"/>
      <c r="H21" s="59"/>
      <c r="I21" s="59"/>
      <c r="J21" s="59"/>
      <c r="K21" s="58"/>
    </row>
  </sheetData>
  <sheetProtection sheet="1" objects="1" scenarios="1" selectLockedCells="1"/>
  <mergeCells count="9">
    <mergeCell ref="A17:D17"/>
    <mergeCell ref="A15:D15"/>
    <mergeCell ref="A16:D16"/>
    <mergeCell ref="A1:K1"/>
    <mergeCell ref="A2:F2"/>
    <mergeCell ref="G2:J2"/>
    <mergeCell ref="A3:D3"/>
    <mergeCell ref="G3:J3"/>
    <mergeCell ref="B4:C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opLeftCell="A4" zoomScale="150" zoomScaleNormal="150" workbookViewId="0">
      <selection activeCell="B6" sqref="B6:C7"/>
    </sheetView>
  </sheetViews>
  <sheetFormatPr defaultColWidth="11" defaultRowHeight="15.75" x14ac:dyDescent="0.25"/>
  <cols>
    <col min="1" max="1" width="10" customWidth="1"/>
    <col min="2" max="2" width="11.125" bestFit="1" customWidth="1"/>
    <col min="3" max="3" width="11.5" bestFit="1" customWidth="1"/>
    <col min="4" max="4" width="9.625" customWidth="1"/>
    <col min="5" max="5" width="8" customWidth="1"/>
    <col min="6" max="6" width="5.625" customWidth="1"/>
    <col min="7" max="7" width="9" customWidth="1"/>
    <col min="8" max="8" width="7.375" customWidth="1"/>
    <col min="9" max="9" width="14.625" customWidth="1"/>
    <col min="10" max="10" width="13.125" customWidth="1"/>
    <col min="11" max="11" width="4.625" customWidth="1"/>
  </cols>
  <sheetData>
    <row r="1" spans="1:12" s="63" customFormat="1" ht="45.95" customHeight="1" thickBot="1" x14ac:dyDescent="0.3">
      <c r="A1" s="92" t="s">
        <v>39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2" ht="24" thickBot="1" x14ac:dyDescent="0.3">
      <c r="A2" s="94" t="s">
        <v>0</v>
      </c>
      <c r="B2" s="95"/>
      <c r="C2" s="95"/>
      <c r="D2" s="95"/>
      <c r="E2" s="95"/>
      <c r="F2" s="96"/>
      <c r="G2" s="97" t="s">
        <v>26</v>
      </c>
      <c r="H2" s="98"/>
      <c r="I2" s="98"/>
      <c r="J2" s="99"/>
      <c r="K2" s="56"/>
    </row>
    <row r="3" spans="1:12" ht="24" thickBot="1" x14ac:dyDescent="0.3">
      <c r="A3" s="100" t="s">
        <v>37</v>
      </c>
      <c r="B3" s="101"/>
      <c r="C3" s="101"/>
      <c r="D3" s="101"/>
      <c r="E3" s="70"/>
      <c r="F3" s="62"/>
      <c r="G3" s="102" t="s">
        <v>1</v>
      </c>
      <c r="H3" s="103"/>
      <c r="I3" s="103"/>
      <c r="J3" s="103"/>
      <c r="K3" s="57"/>
    </row>
    <row r="4" spans="1:12" x14ac:dyDescent="0.25">
      <c r="A4" s="5"/>
      <c r="B4" s="104" t="s">
        <v>28</v>
      </c>
      <c r="C4" s="104"/>
      <c r="D4" s="6"/>
      <c r="E4" s="71"/>
      <c r="F4" s="61"/>
      <c r="G4" s="60"/>
      <c r="H4" s="60"/>
      <c r="I4" s="60"/>
      <c r="J4" s="60"/>
      <c r="K4" s="57"/>
    </row>
    <row r="5" spans="1:12" ht="16.5" thickBot="1" x14ac:dyDescent="0.3">
      <c r="A5" s="7" t="s">
        <v>29</v>
      </c>
      <c r="B5" s="1" t="s">
        <v>2</v>
      </c>
      <c r="C5" s="1" t="s">
        <v>3</v>
      </c>
      <c r="D5" s="8" t="s">
        <v>4</v>
      </c>
      <c r="E5" s="20" t="s">
        <v>46</v>
      </c>
      <c r="F5" s="60"/>
      <c r="G5" s="60"/>
      <c r="H5" s="60"/>
      <c r="I5" s="60"/>
      <c r="J5" s="60"/>
      <c r="K5" s="57"/>
    </row>
    <row r="6" spans="1:12" ht="22.5" thickTop="1" thickBot="1" x14ac:dyDescent="0.4">
      <c r="A6" s="9" t="s">
        <v>2</v>
      </c>
      <c r="B6" s="64">
        <v>2572</v>
      </c>
      <c r="C6" s="79">
        <v>5293</v>
      </c>
      <c r="D6" s="37">
        <f>SUM(B6:C6)</f>
        <v>7865</v>
      </c>
      <c r="E6" s="72">
        <f>VP/D6</f>
        <v>0.32701843610934522</v>
      </c>
      <c r="F6" s="60"/>
      <c r="G6" s="14" t="s">
        <v>5</v>
      </c>
      <c r="H6" s="77">
        <f>VP/(VP+FP)</f>
        <v>0.32701843610934522</v>
      </c>
      <c r="I6" s="15"/>
      <c r="J6" s="16"/>
      <c r="K6" s="57"/>
    </row>
    <row r="7" spans="1:12" ht="22.5" thickTop="1" thickBot="1" x14ac:dyDescent="0.4">
      <c r="A7" s="9" t="s">
        <v>3</v>
      </c>
      <c r="B7" s="64">
        <v>2742</v>
      </c>
      <c r="C7" s="79">
        <v>5160</v>
      </c>
      <c r="D7" s="37">
        <f>SUM(B7:C7)</f>
        <v>7902</v>
      </c>
      <c r="E7" s="72">
        <f>B7/D7</f>
        <v>0.3470007593014427</v>
      </c>
      <c r="F7" s="60"/>
      <c r="G7" s="17" t="s">
        <v>6</v>
      </c>
      <c r="H7" s="39">
        <f>C7/(C7+B7)</f>
        <v>0.6529992406985573</v>
      </c>
      <c r="I7" s="2"/>
      <c r="J7" s="11"/>
      <c r="K7" s="57"/>
    </row>
    <row r="8" spans="1:12" ht="17.25" thickTop="1" thickBot="1" x14ac:dyDescent="0.3">
      <c r="A8" s="10" t="s">
        <v>4</v>
      </c>
      <c r="B8" s="35">
        <f>SUM(B6:B7)</f>
        <v>5314</v>
      </c>
      <c r="C8" s="35">
        <f>SUM(C6:C7)</f>
        <v>10453</v>
      </c>
      <c r="D8" s="36">
        <f>SUM(D6:D7)</f>
        <v>15767</v>
      </c>
      <c r="E8" s="72">
        <f>B8/D8</f>
        <v>0.33703304369886472</v>
      </c>
      <c r="F8" s="60"/>
      <c r="G8" s="10"/>
      <c r="H8" s="40"/>
      <c r="I8" s="2"/>
      <c r="J8" s="11"/>
      <c r="K8" s="57"/>
    </row>
    <row r="9" spans="1:12" ht="16.5" thickBot="1" x14ac:dyDescent="0.3">
      <c r="A9" s="10"/>
      <c r="B9" s="68" t="s">
        <v>7</v>
      </c>
      <c r="C9" s="68" t="s">
        <v>8</v>
      </c>
      <c r="D9" s="11"/>
      <c r="E9" s="2"/>
      <c r="F9" s="60"/>
      <c r="G9" s="17" t="s">
        <v>9</v>
      </c>
      <c r="H9" s="41">
        <f>Sn/Prop_FP</f>
        <v>0.95584719622802305</v>
      </c>
      <c r="I9" s="18" t="s">
        <v>10</v>
      </c>
      <c r="J9" s="19" t="s">
        <v>27</v>
      </c>
      <c r="K9" s="57"/>
    </row>
    <row r="10" spans="1:12" x14ac:dyDescent="0.25">
      <c r="A10" s="10"/>
      <c r="B10" s="31">
        <f>B6/(B6+B7)</f>
        <v>0.48400451637184794</v>
      </c>
      <c r="C10" s="32">
        <f>C7/(C6+C7)</f>
        <v>0.49363818999330333</v>
      </c>
      <c r="D10" s="11"/>
      <c r="E10" s="2"/>
      <c r="F10" s="60"/>
      <c r="G10" s="17" t="s">
        <v>11</v>
      </c>
      <c r="H10" s="42">
        <f>B12/C10</f>
        <v>1.0452908508459446</v>
      </c>
      <c r="I10" s="2"/>
      <c r="J10" s="11"/>
      <c r="K10" s="57"/>
    </row>
    <row r="11" spans="1:12" x14ac:dyDescent="0.25">
      <c r="A11" s="10"/>
      <c r="B11" s="21" t="s">
        <v>12</v>
      </c>
      <c r="C11" s="22" t="s">
        <v>13</v>
      </c>
      <c r="D11" s="11"/>
      <c r="E11" s="2"/>
      <c r="F11" s="60"/>
      <c r="G11" s="10"/>
      <c r="H11" s="40"/>
      <c r="I11" s="2"/>
      <c r="J11" s="11"/>
      <c r="K11" s="57"/>
      <c r="L11" s="3"/>
    </row>
    <row r="12" spans="1:12" x14ac:dyDescent="0.25">
      <c r="A12" s="10"/>
      <c r="B12" s="33">
        <f>1-B10</f>
        <v>0.51599548362815206</v>
      </c>
      <c r="C12" s="34">
        <f>1-C10</f>
        <v>0.50636181000669667</v>
      </c>
      <c r="D12" s="11"/>
      <c r="E12" s="2"/>
      <c r="F12" s="60"/>
      <c r="G12" s="23" t="s">
        <v>14</v>
      </c>
      <c r="H12" s="43">
        <f>(B6+C6)/D8</f>
        <v>0.49882666328407432</v>
      </c>
      <c r="I12" s="24"/>
      <c r="J12" s="11"/>
      <c r="K12" s="57"/>
      <c r="L12" s="4"/>
    </row>
    <row r="13" spans="1:12" x14ac:dyDescent="0.25">
      <c r="A13" s="10"/>
      <c r="B13" s="48" t="s">
        <v>33</v>
      </c>
      <c r="C13" s="49" t="s">
        <v>34</v>
      </c>
      <c r="D13" s="11"/>
      <c r="E13" s="2"/>
      <c r="F13" s="60"/>
      <c r="G13" s="23" t="s">
        <v>15</v>
      </c>
      <c r="H13" s="74">
        <f>(B6+B7)/D8</f>
        <v>0.33703304369886472</v>
      </c>
      <c r="I13" s="24"/>
      <c r="J13" s="11"/>
      <c r="K13" s="57"/>
    </row>
    <row r="14" spans="1:12" ht="16.5" thickBot="1" x14ac:dyDescent="0.3">
      <c r="A14" s="10"/>
      <c r="B14" s="82" t="s">
        <v>20</v>
      </c>
      <c r="C14" s="83">
        <f>(B6+C7)/D8</f>
        <v>0.49039132365066279</v>
      </c>
      <c r="D14" s="11"/>
      <c r="E14" s="2"/>
      <c r="F14" s="60"/>
      <c r="G14" s="25" t="s">
        <v>16</v>
      </c>
      <c r="H14" s="44">
        <f>H12/(1-H12)</f>
        <v>0.99531764110351806</v>
      </c>
      <c r="I14" s="24"/>
      <c r="J14" s="11"/>
      <c r="K14" s="57"/>
    </row>
    <row r="15" spans="1:12" ht="16.5" thickBot="1" x14ac:dyDescent="0.3">
      <c r="A15" s="84" t="s">
        <v>24</v>
      </c>
      <c r="B15" s="85"/>
      <c r="C15" s="85"/>
      <c r="D15" s="86"/>
      <c r="E15" s="75"/>
      <c r="F15" s="60"/>
      <c r="G15" s="25" t="s">
        <v>17</v>
      </c>
      <c r="H15" s="44">
        <f>H13/(1-H13)</f>
        <v>0.50837080264039025</v>
      </c>
      <c r="I15" s="26">
        <f>H15*H9</f>
        <v>0.48592480634800667</v>
      </c>
      <c r="J15" s="78">
        <f>I15/(I15+1)</f>
        <v>0.32701843610934517</v>
      </c>
      <c r="K15" s="57"/>
    </row>
    <row r="16" spans="1:12" x14ac:dyDescent="0.25">
      <c r="A16" s="105" t="s">
        <v>40</v>
      </c>
      <c r="B16" s="87"/>
      <c r="C16" s="87"/>
      <c r="D16" s="88"/>
      <c r="E16" s="75"/>
      <c r="F16" s="60"/>
      <c r="G16" s="27"/>
      <c r="H16" s="24" t="s">
        <v>18</v>
      </c>
      <c r="I16" s="28" t="s">
        <v>19</v>
      </c>
      <c r="J16" s="11" t="s">
        <v>25</v>
      </c>
      <c r="K16" s="57"/>
    </row>
    <row r="17" spans="1:11" x14ac:dyDescent="0.25">
      <c r="A17" s="89" t="s">
        <v>49</v>
      </c>
      <c r="B17" s="90"/>
      <c r="C17" s="90"/>
      <c r="D17" s="91"/>
      <c r="E17" s="60"/>
      <c r="F17" s="60"/>
      <c r="G17" s="10"/>
      <c r="H17" s="2"/>
      <c r="I17" s="2"/>
      <c r="J17" s="11"/>
      <c r="K17" s="57"/>
    </row>
    <row r="18" spans="1:11" x14ac:dyDescent="0.25">
      <c r="A18" s="52" t="s">
        <v>21</v>
      </c>
      <c r="B18" s="81">
        <f>(B6*C7)/(C6*B7)</f>
        <v>0.9144318018802754</v>
      </c>
      <c r="C18" s="60"/>
      <c r="D18" s="60"/>
      <c r="E18" s="60"/>
      <c r="F18" s="60"/>
      <c r="G18" s="17" t="s">
        <v>35</v>
      </c>
      <c r="H18" s="69">
        <f>1-B19</f>
        <v>5.7585819789917614E-2</v>
      </c>
      <c r="I18" s="2"/>
      <c r="J18" s="11"/>
      <c r="K18" s="57"/>
    </row>
    <row r="19" spans="1:11" ht="24" thickBot="1" x14ac:dyDescent="0.4">
      <c r="A19" s="53" t="s">
        <v>22</v>
      </c>
      <c r="B19" s="54">
        <f>(B6/(B6+C6))/(B7/(B7+C7))</f>
        <v>0.94241418021008239</v>
      </c>
      <c r="C19" s="60"/>
      <c r="D19" s="60"/>
      <c r="E19" s="60"/>
      <c r="F19" s="60"/>
      <c r="G19" s="17" t="s">
        <v>30</v>
      </c>
      <c r="H19" s="69">
        <f>(B7/D7)-(VP/D6)</f>
        <v>1.9982323192097473E-2</v>
      </c>
      <c r="I19" s="2"/>
      <c r="J19" s="11"/>
      <c r="K19" s="57"/>
    </row>
    <row r="20" spans="1:11" ht="24" thickBot="1" x14ac:dyDescent="0.4">
      <c r="A20" s="52" t="s">
        <v>23</v>
      </c>
      <c r="B20" s="65">
        <f>(ABS((B6*C7)-(C6*B7))^2*D8)/((B6+C6)*(B6+B7)*(C6+C7)*(B7+C7))</f>
        <v>7.0439177683575886</v>
      </c>
      <c r="C20" s="60"/>
      <c r="D20" s="60"/>
      <c r="E20" s="60"/>
      <c r="F20" s="60"/>
      <c r="G20" s="29" t="s">
        <v>31</v>
      </c>
      <c r="H20" s="51">
        <f>1/H19</f>
        <v>50.044231113000706</v>
      </c>
      <c r="I20" s="30" t="s">
        <v>32</v>
      </c>
      <c r="J20" s="50">
        <f>H20/J15</f>
        <v>153.03183425495746</v>
      </c>
      <c r="K20" s="57"/>
    </row>
    <row r="21" spans="1:11" ht="16.5" thickBot="1" x14ac:dyDescent="0.3">
      <c r="A21" s="55" t="s">
        <v>36</v>
      </c>
      <c r="B21" s="66">
        <f>_xlfn.CHISQ.DIST(B20,1,FALSE)</f>
        <v>4.4405382799320801E-3</v>
      </c>
      <c r="C21" s="59"/>
      <c r="D21" s="59"/>
      <c r="E21" s="59"/>
      <c r="F21" s="59"/>
      <c r="G21" s="59"/>
      <c r="H21" s="59"/>
      <c r="I21" s="59"/>
      <c r="J21" s="59"/>
      <c r="K21" s="58"/>
    </row>
  </sheetData>
  <sheetProtection sheet="1" objects="1" scenarios="1" selectLockedCells="1"/>
  <mergeCells count="9">
    <mergeCell ref="A17:D17"/>
    <mergeCell ref="A15:D15"/>
    <mergeCell ref="A16:D16"/>
    <mergeCell ref="A1:K1"/>
    <mergeCell ref="A2:F2"/>
    <mergeCell ref="G2:J2"/>
    <mergeCell ref="A3:D3"/>
    <mergeCell ref="G3:J3"/>
    <mergeCell ref="B4:C4"/>
  </mergeCells>
  <pageMargins left="0.7" right="0.7" top="0.75" bottom="0.75" header="0.3" footer="0.3"/>
  <pageSetup paperSize="9" orientation="portrait" verticalDpi="599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opLeftCell="A4" zoomScale="150" zoomScaleNormal="150" zoomScalePageLayoutView="150" workbookViewId="0">
      <selection activeCell="B6" sqref="B6:C7"/>
    </sheetView>
  </sheetViews>
  <sheetFormatPr defaultColWidth="11" defaultRowHeight="15.75" x14ac:dyDescent="0.25"/>
  <cols>
    <col min="1" max="1" width="10" customWidth="1"/>
    <col min="2" max="2" width="11.125" bestFit="1" customWidth="1"/>
    <col min="3" max="3" width="11.5" bestFit="1" customWidth="1"/>
    <col min="4" max="4" width="9.625" customWidth="1"/>
    <col min="5" max="5" width="8" customWidth="1"/>
    <col min="6" max="6" width="5.625" customWidth="1"/>
    <col min="7" max="7" width="9" customWidth="1"/>
    <col min="8" max="8" width="7.375" customWidth="1"/>
    <col min="9" max="9" width="14.625" customWidth="1"/>
    <col min="10" max="10" width="13.125" customWidth="1"/>
    <col min="11" max="11" width="4.625" customWidth="1"/>
  </cols>
  <sheetData>
    <row r="1" spans="1:12" s="63" customFormat="1" ht="45.95" customHeight="1" thickBot="1" x14ac:dyDescent="0.3">
      <c r="A1" s="92" t="s">
        <v>39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2" ht="24" thickBot="1" x14ac:dyDescent="0.3">
      <c r="A2" s="94" t="s">
        <v>0</v>
      </c>
      <c r="B2" s="95"/>
      <c r="C2" s="95"/>
      <c r="D2" s="95"/>
      <c r="E2" s="95"/>
      <c r="F2" s="96"/>
      <c r="G2" s="97" t="s">
        <v>26</v>
      </c>
      <c r="H2" s="98"/>
      <c r="I2" s="98"/>
      <c r="J2" s="99"/>
      <c r="K2" s="56"/>
    </row>
    <row r="3" spans="1:12" ht="24" thickBot="1" x14ac:dyDescent="0.3">
      <c r="A3" s="100" t="s">
        <v>45</v>
      </c>
      <c r="B3" s="101"/>
      <c r="C3" s="101"/>
      <c r="D3" s="101"/>
      <c r="E3" s="70"/>
      <c r="F3" s="62"/>
      <c r="G3" s="102" t="s">
        <v>1</v>
      </c>
      <c r="H3" s="103"/>
      <c r="I3" s="103"/>
      <c r="J3" s="103"/>
      <c r="K3" s="57"/>
    </row>
    <row r="4" spans="1:12" x14ac:dyDescent="0.25">
      <c r="A4" s="5"/>
      <c r="B4" s="104" t="s">
        <v>28</v>
      </c>
      <c r="C4" s="104"/>
      <c r="D4" s="6"/>
      <c r="E4" s="71"/>
      <c r="F4" s="61"/>
      <c r="G4" s="60"/>
      <c r="H4" s="60"/>
      <c r="I4" s="60"/>
      <c r="J4" s="60"/>
      <c r="K4" s="57"/>
    </row>
    <row r="5" spans="1:12" ht="16.5" thickBot="1" x14ac:dyDescent="0.3">
      <c r="A5" s="7" t="s">
        <v>29</v>
      </c>
      <c r="B5" s="1" t="s">
        <v>2</v>
      </c>
      <c r="C5" s="1" t="s">
        <v>3</v>
      </c>
      <c r="D5" s="8" t="s">
        <v>4</v>
      </c>
      <c r="E5" s="20" t="s">
        <v>46</v>
      </c>
      <c r="F5" s="60"/>
      <c r="G5" s="60"/>
      <c r="H5" s="60"/>
      <c r="I5" s="60"/>
      <c r="J5" s="60"/>
      <c r="K5" s="57"/>
    </row>
    <row r="6" spans="1:12" ht="22.5" thickTop="1" thickBot="1" x14ac:dyDescent="0.4">
      <c r="A6" s="9" t="s">
        <v>2</v>
      </c>
      <c r="B6" s="64">
        <v>177</v>
      </c>
      <c r="C6" s="64">
        <v>937</v>
      </c>
      <c r="D6" s="37">
        <f>SUM(B6:C6)</f>
        <v>1114</v>
      </c>
      <c r="E6" s="72">
        <f>VP/D6</f>
        <v>0.15888689407540396</v>
      </c>
      <c r="F6" s="60"/>
      <c r="G6" s="14" t="s">
        <v>5</v>
      </c>
      <c r="H6" s="38">
        <f>VP/(VP+FP)</f>
        <v>0.15888689407540396</v>
      </c>
      <c r="I6" s="15"/>
      <c r="J6" s="16"/>
      <c r="K6" s="57"/>
    </row>
    <row r="7" spans="1:12" ht="22.5" thickTop="1" thickBot="1" x14ac:dyDescent="0.4">
      <c r="A7" s="9" t="s">
        <v>3</v>
      </c>
      <c r="B7" s="64">
        <v>215</v>
      </c>
      <c r="C7" s="64">
        <v>891</v>
      </c>
      <c r="D7" s="37">
        <f>SUM(B7:C7)</f>
        <v>1106</v>
      </c>
      <c r="E7" s="72">
        <f>B7/D7</f>
        <v>0.19439421338155516</v>
      </c>
      <c r="F7" s="60"/>
      <c r="G7" s="17" t="s">
        <v>6</v>
      </c>
      <c r="H7" s="39">
        <f>C7/(C7+B7)</f>
        <v>0.80560578661844484</v>
      </c>
      <c r="I7" s="2"/>
      <c r="J7" s="11"/>
      <c r="K7" s="57"/>
    </row>
    <row r="8" spans="1:12" ht="17.25" thickTop="1" thickBot="1" x14ac:dyDescent="0.3">
      <c r="A8" s="10" t="s">
        <v>4</v>
      </c>
      <c r="B8" s="35">
        <f>SUM(B6:B7)</f>
        <v>392</v>
      </c>
      <c r="C8" s="35">
        <f>SUM(C6:C7)</f>
        <v>1828</v>
      </c>
      <c r="D8" s="36">
        <f>SUM(D6:D7)</f>
        <v>2220</v>
      </c>
      <c r="E8" s="72">
        <f>B8/D8</f>
        <v>0.17657657657657658</v>
      </c>
      <c r="F8" s="60"/>
      <c r="G8" s="10"/>
      <c r="H8" s="40"/>
      <c r="I8" s="2"/>
      <c r="J8" s="11"/>
      <c r="K8" s="57"/>
    </row>
    <row r="9" spans="1:12" ht="16.5" thickBot="1" x14ac:dyDescent="0.3">
      <c r="A9" s="10"/>
      <c r="B9" s="68" t="s">
        <v>7</v>
      </c>
      <c r="C9" s="68" t="s">
        <v>8</v>
      </c>
      <c r="D9" s="11"/>
      <c r="E9" s="2"/>
      <c r="F9" s="60"/>
      <c r="G9" s="17" t="s">
        <v>9</v>
      </c>
      <c r="H9" s="41">
        <f>Sn/Prop_FP</f>
        <v>0.88089430008929925</v>
      </c>
      <c r="I9" s="18" t="s">
        <v>10</v>
      </c>
      <c r="J9" s="19" t="s">
        <v>27</v>
      </c>
      <c r="K9" s="57"/>
    </row>
    <row r="10" spans="1:12" x14ac:dyDescent="0.25">
      <c r="A10" s="10"/>
      <c r="B10" s="31">
        <f>B6/(B6+B7)</f>
        <v>0.45153061224489793</v>
      </c>
      <c r="C10" s="32">
        <f>C7/(C6+C7)</f>
        <v>0.48741794310722103</v>
      </c>
      <c r="D10" s="11"/>
      <c r="E10" s="2"/>
      <c r="F10" s="60"/>
      <c r="G10" s="17" t="s">
        <v>11</v>
      </c>
      <c r="H10" s="42">
        <f>B12/C10</f>
        <v>1.1252548157310063</v>
      </c>
      <c r="I10" s="2"/>
      <c r="J10" s="11"/>
      <c r="K10" s="57"/>
    </row>
    <row r="11" spans="1:12" x14ac:dyDescent="0.25">
      <c r="A11" s="10"/>
      <c r="B11" s="21" t="s">
        <v>12</v>
      </c>
      <c r="C11" s="22" t="s">
        <v>13</v>
      </c>
      <c r="D11" s="11"/>
      <c r="E11" s="2"/>
      <c r="F11" s="60"/>
      <c r="G11" s="10"/>
      <c r="H11" s="40"/>
      <c r="I11" s="2"/>
      <c r="J11" s="11"/>
      <c r="K11" s="57"/>
      <c r="L11" s="3"/>
    </row>
    <row r="12" spans="1:12" x14ac:dyDescent="0.25">
      <c r="A12" s="10"/>
      <c r="B12" s="33">
        <f>1-B10</f>
        <v>0.54846938775510212</v>
      </c>
      <c r="C12" s="34">
        <f>1-C10</f>
        <v>0.51258205689277903</v>
      </c>
      <c r="D12" s="11"/>
      <c r="E12" s="2"/>
      <c r="F12" s="60"/>
      <c r="G12" s="23" t="s">
        <v>14</v>
      </c>
      <c r="H12" s="43">
        <f>(B6+C6)/D8</f>
        <v>0.50180180180180178</v>
      </c>
      <c r="I12" s="24"/>
      <c r="J12" s="11"/>
      <c r="K12" s="57"/>
      <c r="L12" s="4"/>
    </row>
    <row r="13" spans="1:12" x14ac:dyDescent="0.25">
      <c r="A13" s="10"/>
      <c r="B13" s="48" t="s">
        <v>33</v>
      </c>
      <c r="C13" s="49" t="s">
        <v>34</v>
      </c>
      <c r="D13" s="11"/>
      <c r="E13" s="2"/>
      <c r="F13" s="60"/>
      <c r="G13" s="23" t="s">
        <v>15</v>
      </c>
      <c r="H13" s="73">
        <f>(B6+B7)/D8</f>
        <v>0.17657657657657658</v>
      </c>
      <c r="I13" s="24"/>
      <c r="J13" s="11"/>
      <c r="K13" s="57"/>
    </row>
    <row r="14" spans="1:12" ht="16.5" thickBot="1" x14ac:dyDescent="0.3">
      <c r="A14" s="12"/>
      <c r="B14" s="46" t="s">
        <v>20</v>
      </c>
      <c r="C14" s="47">
        <f>(B6+C7)/D8</f>
        <v>0.48108108108108111</v>
      </c>
      <c r="D14" s="13"/>
      <c r="E14" s="2"/>
      <c r="F14" s="60"/>
      <c r="G14" s="25" t="s">
        <v>16</v>
      </c>
      <c r="H14" s="44">
        <f>H12/(1-H12)</f>
        <v>1.0072332730560578</v>
      </c>
      <c r="I14" s="24"/>
      <c r="J14" s="11"/>
      <c r="K14" s="57"/>
    </row>
    <row r="15" spans="1:12" ht="16.5" thickBot="1" x14ac:dyDescent="0.3">
      <c r="A15" s="84" t="s">
        <v>24</v>
      </c>
      <c r="B15" s="85"/>
      <c r="C15" s="85"/>
      <c r="D15" s="86"/>
      <c r="E15" s="67"/>
      <c r="F15" s="60"/>
      <c r="G15" s="25" t="s">
        <v>17</v>
      </c>
      <c r="H15" s="44">
        <f>H13/(1-H13)</f>
        <v>0.21444201312910283</v>
      </c>
      <c r="I15" s="26">
        <f>H15*H9</f>
        <v>0.18890074706510135</v>
      </c>
      <c r="J15" s="45">
        <f>I15/(I15+1)</f>
        <v>0.15888689407540391</v>
      </c>
      <c r="K15" s="57"/>
    </row>
    <row r="16" spans="1:12" x14ac:dyDescent="0.25">
      <c r="A16" s="87" t="s">
        <v>40</v>
      </c>
      <c r="B16" s="87"/>
      <c r="C16" s="87"/>
      <c r="D16" s="88"/>
      <c r="E16" s="67"/>
      <c r="F16" s="60"/>
      <c r="G16" s="27"/>
      <c r="H16" s="24" t="s">
        <v>18</v>
      </c>
      <c r="I16" s="28" t="s">
        <v>19</v>
      </c>
      <c r="J16" s="11" t="s">
        <v>25</v>
      </c>
      <c r="K16" s="57"/>
    </row>
    <row r="17" spans="1:11" x14ac:dyDescent="0.25">
      <c r="A17" s="89" t="s">
        <v>49</v>
      </c>
      <c r="B17" s="90"/>
      <c r="C17" s="90"/>
      <c r="D17" s="91"/>
      <c r="E17" s="60"/>
      <c r="F17" s="60"/>
      <c r="G17" s="10"/>
      <c r="H17" s="2"/>
      <c r="I17" s="2"/>
      <c r="J17" s="11"/>
      <c r="K17" s="57"/>
    </row>
    <row r="18" spans="1:11" x14ac:dyDescent="0.25">
      <c r="A18" s="52" t="s">
        <v>21</v>
      </c>
      <c r="B18" s="81">
        <f>(B6*C7)/(C6*B7)</f>
        <v>0.78283984016281549</v>
      </c>
      <c r="C18" s="60"/>
      <c r="D18" s="60"/>
      <c r="E18" s="60"/>
      <c r="F18" s="60"/>
      <c r="G18" s="17" t="s">
        <v>35</v>
      </c>
      <c r="H18" s="69">
        <f>1-B19</f>
        <v>0.18265625652373596</v>
      </c>
      <c r="I18" s="2"/>
      <c r="J18" s="11"/>
      <c r="K18" s="57"/>
    </row>
    <row r="19" spans="1:11" ht="24" thickBot="1" x14ac:dyDescent="0.4">
      <c r="A19" s="53" t="s">
        <v>22</v>
      </c>
      <c r="B19" s="54">
        <f>(B6/(B6+C6))/(B7/(B7+C7))</f>
        <v>0.81734374347626404</v>
      </c>
      <c r="C19" s="60"/>
      <c r="D19" s="60"/>
      <c r="E19" s="60"/>
      <c r="F19" s="60"/>
      <c r="G19" s="17" t="s">
        <v>30</v>
      </c>
      <c r="H19" s="69">
        <f>(B7/D7)-(VP/D6)</f>
        <v>3.5507319306151197E-2</v>
      </c>
      <c r="I19" s="2"/>
      <c r="J19" s="11"/>
      <c r="K19" s="57"/>
    </row>
    <row r="20" spans="1:11" ht="24" thickBot="1" x14ac:dyDescent="0.4">
      <c r="A20" s="52" t="s">
        <v>23</v>
      </c>
      <c r="B20" s="65">
        <f>(ABS((B6*C7)-(C6*B7))^2*D8)/((B6+C6)*(B6+B7)*(C6+C7)*(B7+C7))</f>
        <v>4.8124563690553641</v>
      </c>
      <c r="C20" s="60"/>
      <c r="D20" s="60"/>
      <c r="E20" s="60"/>
      <c r="F20" s="60"/>
      <c r="G20" s="29" t="s">
        <v>31</v>
      </c>
      <c r="H20" s="51">
        <f>1/H19</f>
        <v>28.163207460912503</v>
      </c>
      <c r="I20" s="30" t="s">
        <v>32</v>
      </c>
      <c r="J20" s="50">
        <f>H20/J15</f>
        <v>177.25318142065839</v>
      </c>
      <c r="K20" s="57"/>
    </row>
    <row r="21" spans="1:11" ht="16.5" thickBot="1" x14ac:dyDescent="0.3">
      <c r="A21" s="55" t="s">
        <v>36</v>
      </c>
      <c r="B21" s="66">
        <f>_xlfn.CHISQ.DIST(B20,1,FALSE)</f>
        <v>1.6395136640629714E-2</v>
      </c>
      <c r="C21" s="59"/>
      <c r="D21" s="59"/>
      <c r="E21" s="59"/>
      <c r="F21" s="59"/>
      <c r="G21" s="59"/>
      <c r="H21" s="59"/>
      <c r="I21" s="59"/>
      <c r="J21" s="59"/>
      <c r="K21" s="58"/>
    </row>
  </sheetData>
  <sheetProtection sheet="1" objects="1" scenarios="1" selectLockedCells="1"/>
  <mergeCells count="9">
    <mergeCell ref="A17:D17"/>
    <mergeCell ref="A15:D15"/>
    <mergeCell ref="A16:D16"/>
    <mergeCell ref="A1:K1"/>
    <mergeCell ref="A2:F2"/>
    <mergeCell ref="G2:J2"/>
    <mergeCell ref="A3:D3"/>
    <mergeCell ref="G3:J3"/>
    <mergeCell ref="B4:C4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opLeftCell="A4" zoomScale="150" zoomScaleNormal="150" workbookViewId="0">
      <selection activeCell="B6" sqref="B6:C7"/>
    </sheetView>
  </sheetViews>
  <sheetFormatPr defaultColWidth="11" defaultRowHeight="15.75" x14ac:dyDescent="0.25"/>
  <cols>
    <col min="1" max="1" width="10" customWidth="1"/>
    <col min="2" max="2" width="11.125" bestFit="1" customWidth="1"/>
    <col min="3" max="3" width="11.5" bestFit="1" customWidth="1"/>
    <col min="4" max="4" width="9.625" customWidth="1"/>
    <col min="5" max="5" width="8" customWidth="1"/>
    <col min="6" max="6" width="5.625" customWidth="1"/>
    <col min="7" max="7" width="9" customWidth="1"/>
    <col min="8" max="8" width="7.375" customWidth="1"/>
    <col min="9" max="9" width="14.625" customWidth="1"/>
    <col min="10" max="10" width="13.125" customWidth="1"/>
    <col min="11" max="11" width="4.625" customWidth="1"/>
  </cols>
  <sheetData>
    <row r="1" spans="1:12" s="63" customFormat="1" ht="45.95" customHeight="1" thickBot="1" x14ac:dyDescent="0.3">
      <c r="A1" s="92" t="s">
        <v>39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2" ht="24" thickBot="1" x14ac:dyDescent="0.3">
      <c r="A2" s="94" t="s">
        <v>0</v>
      </c>
      <c r="B2" s="95"/>
      <c r="C2" s="95"/>
      <c r="D2" s="95"/>
      <c r="E2" s="95"/>
      <c r="F2" s="96"/>
      <c r="G2" s="97" t="s">
        <v>26</v>
      </c>
      <c r="H2" s="98"/>
      <c r="I2" s="98"/>
      <c r="J2" s="99"/>
      <c r="K2" s="56"/>
    </row>
    <row r="3" spans="1:12" ht="24" thickBot="1" x14ac:dyDescent="0.3">
      <c r="A3" s="100" t="s">
        <v>43</v>
      </c>
      <c r="B3" s="101"/>
      <c r="C3" s="101"/>
      <c r="D3" s="101"/>
      <c r="E3" s="70"/>
      <c r="F3" s="62"/>
      <c r="G3" s="102" t="s">
        <v>1</v>
      </c>
      <c r="H3" s="103"/>
      <c r="I3" s="103"/>
      <c r="J3" s="103"/>
      <c r="K3" s="57"/>
    </row>
    <row r="4" spans="1:12" x14ac:dyDescent="0.25">
      <c r="A4" s="5"/>
      <c r="B4" s="104" t="s">
        <v>28</v>
      </c>
      <c r="C4" s="104"/>
      <c r="D4" s="6"/>
      <c r="E4" s="71"/>
      <c r="F4" s="61"/>
      <c r="G4" s="60"/>
      <c r="H4" s="60"/>
      <c r="I4" s="60"/>
      <c r="J4" s="60"/>
      <c r="K4" s="57"/>
    </row>
    <row r="5" spans="1:12" ht="16.5" thickBot="1" x14ac:dyDescent="0.3">
      <c r="A5" s="7" t="s">
        <v>29</v>
      </c>
      <c r="B5" s="1" t="s">
        <v>2</v>
      </c>
      <c r="C5" s="1" t="s">
        <v>3</v>
      </c>
      <c r="D5" s="8" t="s">
        <v>4</v>
      </c>
      <c r="E5" s="20" t="s">
        <v>46</v>
      </c>
      <c r="F5" s="60"/>
      <c r="G5" s="60"/>
      <c r="H5" s="60"/>
      <c r="I5" s="60"/>
      <c r="J5" s="60"/>
      <c r="K5" s="57"/>
    </row>
    <row r="6" spans="1:12" ht="22.5" thickTop="1" thickBot="1" x14ac:dyDescent="0.4">
      <c r="A6" s="9" t="s">
        <v>2</v>
      </c>
      <c r="B6" s="64">
        <v>643</v>
      </c>
      <c r="C6" s="64">
        <v>6170</v>
      </c>
      <c r="D6" s="37">
        <f>SUM(B6:C6)</f>
        <v>6813</v>
      </c>
      <c r="E6" s="72">
        <f>VP/D6</f>
        <v>9.4378394246293851E-2</v>
      </c>
      <c r="F6" s="60"/>
      <c r="G6" s="14" t="s">
        <v>5</v>
      </c>
      <c r="H6" s="38">
        <f>VP/(VP+FP)</f>
        <v>9.4378394246293851E-2</v>
      </c>
      <c r="I6" s="15"/>
      <c r="J6" s="16"/>
      <c r="K6" s="57"/>
    </row>
    <row r="7" spans="1:12" ht="22.5" thickTop="1" thickBot="1" x14ac:dyDescent="0.4">
      <c r="A7" s="9" t="s">
        <v>3</v>
      </c>
      <c r="B7" s="64">
        <v>781</v>
      </c>
      <c r="C7" s="64">
        <v>6014</v>
      </c>
      <c r="D7" s="37">
        <f>SUM(B7:C7)</f>
        <v>6795</v>
      </c>
      <c r="E7" s="72">
        <f>B7/D7</f>
        <v>0.1149374540103017</v>
      </c>
      <c r="F7" s="60"/>
      <c r="G7" s="17" t="s">
        <v>6</v>
      </c>
      <c r="H7" s="39">
        <f>C7/(C7+B7)</f>
        <v>0.88506254598969836</v>
      </c>
      <c r="I7" s="2"/>
      <c r="J7" s="11"/>
      <c r="K7" s="57"/>
    </row>
    <row r="8" spans="1:12" ht="17.25" thickTop="1" thickBot="1" x14ac:dyDescent="0.3">
      <c r="A8" s="10" t="s">
        <v>4</v>
      </c>
      <c r="B8" s="35">
        <f>SUM(B6:B7)</f>
        <v>1424</v>
      </c>
      <c r="C8" s="35">
        <f>SUM(C6:C7)</f>
        <v>12184</v>
      </c>
      <c r="D8" s="36">
        <f>SUM(D6:D7)</f>
        <v>13608</v>
      </c>
      <c r="E8" s="72">
        <f>B8/D8</f>
        <v>0.10464432686654909</v>
      </c>
      <c r="F8" s="60"/>
      <c r="G8" s="10"/>
      <c r="H8" s="40"/>
      <c r="I8" s="2"/>
      <c r="J8" s="11"/>
      <c r="K8" s="57"/>
    </row>
    <row r="9" spans="1:12" ht="16.5" thickBot="1" x14ac:dyDescent="0.3">
      <c r="A9" s="10"/>
      <c r="B9" s="68" t="s">
        <v>7</v>
      </c>
      <c r="C9" s="68" t="s">
        <v>8</v>
      </c>
      <c r="D9" s="11"/>
      <c r="E9" s="2"/>
      <c r="F9" s="60"/>
      <c r="G9" s="17" t="s">
        <v>9</v>
      </c>
      <c r="H9" s="41">
        <f>Sn/Prop_FP</f>
        <v>0.89167319214029461</v>
      </c>
      <c r="I9" s="18" t="s">
        <v>10</v>
      </c>
      <c r="J9" s="19" t="s">
        <v>27</v>
      </c>
      <c r="K9" s="57"/>
    </row>
    <row r="10" spans="1:12" x14ac:dyDescent="0.25">
      <c r="A10" s="10"/>
      <c r="B10" s="31">
        <f>B6/(B6+B7)</f>
        <v>0.4515449438202247</v>
      </c>
      <c r="C10" s="32">
        <f>C7/(C6+C7)</f>
        <v>0.49359816152330926</v>
      </c>
      <c r="D10" s="11"/>
      <c r="E10" s="2"/>
      <c r="F10" s="60"/>
      <c r="G10" s="17" t="s">
        <v>11</v>
      </c>
      <c r="H10" s="42">
        <f>B12/C10</f>
        <v>1.1111367483362791</v>
      </c>
      <c r="I10" s="2"/>
      <c r="J10" s="11"/>
      <c r="K10" s="57"/>
    </row>
    <row r="11" spans="1:12" x14ac:dyDescent="0.25">
      <c r="A11" s="10"/>
      <c r="B11" s="21" t="s">
        <v>12</v>
      </c>
      <c r="C11" s="22" t="s">
        <v>13</v>
      </c>
      <c r="D11" s="11"/>
      <c r="E11" s="2"/>
      <c r="F11" s="60"/>
      <c r="G11" s="10"/>
      <c r="H11" s="40"/>
      <c r="I11" s="2"/>
      <c r="J11" s="11"/>
      <c r="K11" s="57"/>
      <c r="L11" s="3"/>
    </row>
    <row r="12" spans="1:12" x14ac:dyDescent="0.25">
      <c r="A12" s="10"/>
      <c r="B12" s="33">
        <f>1-B10</f>
        <v>0.5484550561797753</v>
      </c>
      <c r="C12" s="34">
        <f>1-C10</f>
        <v>0.50640183847669074</v>
      </c>
      <c r="D12" s="11"/>
      <c r="E12" s="2"/>
      <c r="F12" s="60"/>
      <c r="G12" s="23" t="s">
        <v>14</v>
      </c>
      <c r="H12" s="43">
        <f>(B6+C6)/D8</f>
        <v>0.5006613756613757</v>
      </c>
      <c r="I12" s="24"/>
      <c r="J12" s="11"/>
      <c r="K12" s="57"/>
      <c r="L12" s="4"/>
    </row>
    <row r="13" spans="1:12" x14ac:dyDescent="0.25">
      <c r="A13" s="10"/>
      <c r="B13" s="48" t="s">
        <v>33</v>
      </c>
      <c r="C13" s="49" t="s">
        <v>34</v>
      </c>
      <c r="D13" s="11"/>
      <c r="E13" s="2"/>
      <c r="F13" s="60"/>
      <c r="G13" s="23" t="s">
        <v>15</v>
      </c>
      <c r="H13" s="74">
        <f>(B6+B7)/D8</f>
        <v>0.10464432686654909</v>
      </c>
      <c r="I13" s="24"/>
      <c r="J13" s="11"/>
      <c r="K13" s="57"/>
    </row>
    <row r="14" spans="1:12" ht="16.5" thickBot="1" x14ac:dyDescent="0.3">
      <c r="A14" s="10"/>
      <c r="B14" s="82" t="s">
        <v>20</v>
      </c>
      <c r="C14" s="83">
        <f>(B6+C7)/D8</f>
        <v>0.48919753086419754</v>
      </c>
      <c r="D14" s="11"/>
      <c r="E14" s="2"/>
      <c r="F14" s="60"/>
      <c r="G14" s="25" t="s">
        <v>16</v>
      </c>
      <c r="H14" s="44">
        <f>H12/(1-H12)</f>
        <v>1.0026490066225167</v>
      </c>
      <c r="I14" s="24"/>
      <c r="J14" s="11"/>
      <c r="K14" s="57"/>
    </row>
    <row r="15" spans="1:12" ht="16.5" thickBot="1" x14ac:dyDescent="0.3">
      <c r="A15" s="84" t="s">
        <v>24</v>
      </c>
      <c r="B15" s="85"/>
      <c r="C15" s="85"/>
      <c r="D15" s="86"/>
      <c r="E15" s="75"/>
      <c r="F15" s="60"/>
      <c r="G15" s="25" t="s">
        <v>17</v>
      </c>
      <c r="H15" s="44">
        <f>H13/(1-H13)</f>
        <v>0.11687458962573868</v>
      </c>
      <c r="I15" s="26">
        <f>H15*H9</f>
        <v>0.10421393841166937</v>
      </c>
      <c r="J15" s="45">
        <f>I15/(I15+1)</f>
        <v>9.4378394246293851E-2</v>
      </c>
      <c r="K15" s="57"/>
    </row>
    <row r="16" spans="1:12" x14ac:dyDescent="0.25">
      <c r="A16" s="105" t="s">
        <v>40</v>
      </c>
      <c r="B16" s="87"/>
      <c r="C16" s="87"/>
      <c r="D16" s="88"/>
      <c r="E16" s="75"/>
      <c r="F16" s="60"/>
      <c r="G16" s="27"/>
      <c r="H16" s="24" t="s">
        <v>18</v>
      </c>
      <c r="I16" s="28" t="s">
        <v>19</v>
      </c>
      <c r="J16" s="11" t="s">
        <v>25</v>
      </c>
      <c r="K16" s="57"/>
    </row>
    <row r="17" spans="1:11" x14ac:dyDescent="0.25">
      <c r="A17" s="89" t="s">
        <v>49</v>
      </c>
      <c r="B17" s="90"/>
      <c r="C17" s="90"/>
      <c r="D17" s="91"/>
      <c r="E17" s="60"/>
      <c r="F17" s="60"/>
      <c r="G17" s="10"/>
      <c r="H17" s="2"/>
      <c r="I17" s="2"/>
      <c r="J17" s="11"/>
      <c r="K17" s="57"/>
    </row>
    <row r="18" spans="1:11" x14ac:dyDescent="0.25">
      <c r="A18" s="52" t="s">
        <v>21</v>
      </c>
      <c r="B18" s="81">
        <f>(B6*C7)/(C6*B7)</f>
        <v>0.80248735673211213</v>
      </c>
      <c r="C18" s="60"/>
      <c r="D18" s="60"/>
      <c r="E18" s="60"/>
      <c r="F18" s="60"/>
      <c r="G18" s="17" t="s">
        <v>35</v>
      </c>
      <c r="H18" s="69">
        <f>1-B19</f>
        <v>0.1788717171529236</v>
      </c>
      <c r="I18" s="2"/>
      <c r="J18" s="11"/>
      <c r="K18" s="57"/>
    </row>
    <row r="19" spans="1:11" ht="24" thickBot="1" x14ac:dyDescent="0.4">
      <c r="A19" s="53" t="s">
        <v>22</v>
      </c>
      <c r="B19" s="54">
        <f>(B6/(B6+C6))/(B7/(B7+C7))</f>
        <v>0.8211282828470764</v>
      </c>
      <c r="C19" s="60"/>
      <c r="D19" s="60"/>
      <c r="E19" s="60"/>
      <c r="F19" s="60"/>
      <c r="G19" s="17" t="s">
        <v>30</v>
      </c>
      <c r="H19" s="69">
        <f>(B7/D7)-(VP/D6)</f>
        <v>2.0559059764007848E-2</v>
      </c>
      <c r="I19" s="2"/>
      <c r="J19" s="11"/>
      <c r="K19" s="57"/>
    </row>
    <row r="20" spans="1:11" ht="24" thickBot="1" x14ac:dyDescent="0.4">
      <c r="A20" s="52" t="s">
        <v>23</v>
      </c>
      <c r="B20" s="65">
        <f>(ABS((B6*C7)-(C6*B7))^2*D8)/((B6+C6)*(B6+B7)*(C6+C7)*(B7+C7))</f>
        <v>15.347186439063959</v>
      </c>
      <c r="C20" s="60"/>
      <c r="D20" s="60"/>
      <c r="E20" s="60"/>
      <c r="F20" s="60"/>
      <c r="G20" s="29" t="s">
        <v>31</v>
      </c>
      <c r="H20" s="51">
        <f>1/H19</f>
        <v>48.640356683561528</v>
      </c>
      <c r="I20" s="30" t="s">
        <v>32</v>
      </c>
      <c r="J20" s="50">
        <f>H20/J15</f>
        <v>515.37597213857646</v>
      </c>
      <c r="K20" s="57"/>
    </row>
    <row r="21" spans="1:11" ht="16.5" thickBot="1" x14ac:dyDescent="0.3">
      <c r="A21" s="55" t="s">
        <v>36</v>
      </c>
      <c r="B21" s="66">
        <f>_xlfn.CHISQ.DIST(B20,1,FALSE)</f>
        <v>4.7347438619663125E-5</v>
      </c>
      <c r="C21" s="59"/>
      <c r="D21" s="59"/>
      <c r="E21" s="59"/>
      <c r="F21" s="59"/>
      <c r="G21" s="59"/>
      <c r="H21" s="59"/>
      <c r="I21" s="59"/>
      <c r="J21" s="59"/>
      <c r="K21" s="58"/>
    </row>
  </sheetData>
  <sheetProtection sheet="1" objects="1" scenarios="1" selectLockedCells="1"/>
  <mergeCells count="9">
    <mergeCell ref="A17:D17"/>
    <mergeCell ref="A15:D15"/>
    <mergeCell ref="A16:D16"/>
    <mergeCell ref="A1:K1"/>
    <mergeCell ref="A2:F2"/>
    <mergeCell ref="G2:J2"/>
    <mergeCell ref="A3:D3"/>
    <mergeCell ref="G3:J3"/>
    <mergeCell ref="B4:C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150" zoomScaleNormal="150" workbookViewId="0">
      <selection activeCell="B6" sqref="B6:C7"/>
    </sheetView>
  </sheetViews>
  <sheetFormatPr defaultColWidth="11" defaultRowHeight="15.75" x14ac:dyDescent="0.25"/>
  <cols>
    <col min="1" max="1" width="10" customWidth="1"/>
    <col min="2" max="2" width="11.125" bestFit="1" customWidth="1"/>
    <col min="3" max="3" width="11.5" bestFit="1" customWidth="1"/>
    <col min="4" max="4" width="9.625" customWidth="1"/>
    <col min="5" max="5" width="8" customWidth="1"/>
    <col min="6" max="6" width="5.625" customWidth="1"/>
    <col min="7" max="7" width="9" customWidth="1"/>
    <col min="8" max="8" width="7.375" customWidth="1"/>
    <col min="9" max="9" width="14.625" customWidth="1"/>
    <col min="10" max="10" width="13.125" customWidth="1"/>
    <col min="11" max="11" width="4.625" customWidth="1"/>
  </cols>
  <sheetData>
    <row r="1" spans="1:12" s="63" customFormat="1" ht="45.95" customHeight="1" thickBot="1" x14ac:dyDescent="0.3">
      <c r="A1" s="92" t="s">
        <v>39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2" ht="24" thickBot="1" x14ac:dyDescent="0.3">
      <c r="A2" s="94" t="s">
        <v>0</v>
      </c>
      <c r="B2" s="95"/>
      <c r="C2" s="95"/>
      <c r="D2" s="95"/>
      <c r="E2" s="95"/>
      <c r="F2" s="96"/>
      <c r="G2" s="97" t="s">
        <v>26</v>
      </c>
      <c r="H2" s="98"/>
      <c r="I2" s="98"/>
      <c r="J2" s="99"/>
      <c r="K2" s="56"/>
    </row>
    <row r="3" spans="1:12" ht="24" thickBot="1" x14ac:dyDescent="0.3">
      <c r="A3" s="100" t="s">
        <v>42</v>
      </c>
      <c r="B3" s="101"/>
      <c r="C3" s="101"/>
      <c r="D3" s="101"/>
      <c r="E3" s="70"/>
      <c r="F3" s="62"/>
      <c r="G3" s="102" t="s">
        <v>1</v>
      </c>
      <c r="H3" s="103"/>
      <c r="I3" s="103"/>
      <c r="J3" s="103"/>
      <c r="K3" s="57"/>
    </row>
    <row r="4" spans="1:12" x14ac:dyDescent="0.25">
      <c r="A4" s="5"/>
      <c r="B4" s="104" t="s">
        <v>28</v>
      </c>
      <c r="C4" s="104"/>
      <c r="D4" s="6"/>
      <c r="E4" s="71"/>
      <c r="F4" s="61"/>
      <c r="G4" s="60"/>
      <c r="H4" s="60"/>
      <c r="I4" s="60"/>
      <c r="J4" s="60"/>
      <c r="K4" s="57"/>
    </row>
    <row r="5" spans="1:12" ht="16.5" thickBot="1" x14ac:dyDescent="0.3">
      <c r="A5" s="7" t="s">
        <v>29</v>
      </c>
      <c r="B5" s="1" t="s">
        <v>2</v>
      </c>
      <c r="C5" s="1" t="s">
        <v>3</v>
      </c>
      <c r="D5" s="8" t="s">
        <v>4</v>
      </c>
      <c r="E5" s="20" t="s">
        <v>46</v>
      </c>
      <c r="F5" s="60"/>
      <c r="G5" s="60"/>
      <c r="H5" s="60"/>
      <c r="I5" s="60"/>
      <c r="J5" s="60"/>
      <c r="K5" s="57"/>
    </row>
    <row r="6" spans="1:12" ht="22.5" thickTop="1" thickBot="1" x14ac:dyDescent="0.4">
      <c r="A6" s="9" t="s">
        <v>2</v>
      </c>
      <c r="B6" s="64">
        <v>864</v>
      </c>
      <c r="C6" s="64">
        <v>8469</v>
      </c>
      <c r="D6" s="37">
        <f>SUM(B6:C6)</f>
        <v>9333</v>
      </c>
      <c r="E6" s="72">
        <f>VP/D6</f>
        <v>9.2574734811957576E-2</v>
      </c>
      <c r="F6" s="60"/>
      <c r="G6" s="14" t="s">
        <v>5</v>
      </c>
      <c r="H6" s="38">
        <f>VP/(VP+FP)</f>
        <v>9.2574734811957576E-2</v>
      </c>
      <c r="I6" s="15"/>
      <c r="J6" s="16"/>
      <c r="K6" s="57"/>
    </row>
    <row r="7" spans="1:12" ht="22.5" thickTop="1" thickBot="1" x14ac:dyDescent="0.4">
      <c r="A7" s="9" t="s">
        <v>3</v>
      </c>
      <c r="B7" s="64">
        <v>1014</v>
      </c>
      <c r="C7" s="64">
        <v>8277</v>
      </c>
      <c r="D7" s="37">
        <f>SUM(B7:C7)</f>
        <v>9291</v>
      </c>
      <c r="E7" s="72">
        <f>B7/D7</f>
        <v>0.10913787536325477</v>
      </c>
      <c r="F7" s="60"/>
      <c r="G7" s="17" t="s">
        <v>6</v>
      </c>
      <c r="H7" s="39">
        <f>C7/(C7+B7)</f>
        <v>0.89086212463674519</v>
      </c>
      <c r="I7" s="2"/>
      <c r="J7" s="11"/>
      <c r="K7" s="57"/>
    </row>
    <row r="8" spans="1:12" ht="17.25" thickTop="1" thickBot="1" x14ac:dyDescent="0.3">
      <c r="A8" s="10" t="s">
        <v>4</v>
      </c>
      <c r="B8" s="35">
        <f>SUM(B6:B7)</f>
        <v>1878</v>
      </c>
      <c r="C8" s="35">
        <f>SUM(C6:C7)</f>
        <v>16746</v>
      </c>
      <c r="D8" s="36">
        <f>SUM(D6:D7)</f>
        <v>18624</v>
      </c>
      <c r="E8" s="72">
        <f>B8/D8</f>
        <v>0.10083762886597938</v>
      </c>
      <c r="F8" s="60"/>
      <c r="G8" s="10"/>
      <c r="H8" s="40"/>
      <c r="I8" s="2"/>
      <c r="J8" s="11"/>
      <c r="K8" s="57"/>
    </row>
    <row r="9" spans="1:12" ht="16.5" thickBot="1" x14ac:dyDescent="0.3">
      <c r="A9" s="10"/>
      <c r="B9" s="68" t="s">
        <v>7</v>
      </c>
      <c r="C9" s="68" t="s">
        <v>8</v>
      </c>
      <c r="D9" s="11"/>
      <c r="E9" s="2"/>
      <c r="F9" s="60"/>
      <c r="G9" s="17" t="s">
        <v>9</v>
      </c>
      <c r="H9" s="41">
        <f>Sn/Prop_FP</f>
        <v>0.90969772487293454</v>
      </c>
      <c r="I9" s="18" t="s">
        <v>10</v>
      </c>
      <c r="J9" s="19" t="s">
        <v>27</v>
      </c>
      <c r="K9" s="57"/>
    </row>
    <row r="10" spans="1:12" x14ac:dyDescent="0.25">
      <c r="A10" s="10"/>
      <c r="B10" s="31">
        <f>B6/(B6+B7)</f>
        <v>0.46006389776357826</v>
      </c>
      <c r="C10" s="32">
        <f>C7/(C6+C7)</f>
        <v>0.49426728771049805</v>
      </c>
      <c r="D10" s="11"/>
      <c r="E10" s="2"/>
      <c r="F10" s="60"/>
      <c r="G10" s="17" t="s">
        <v>11</v>
      </c>
      <c r="H10" s="42">
        <f>B12/C10</f>
        <v>1.0923969998853591</v>
      </c>
      <c r="I10" s="2"/>
      <c r="J10" s="11"/>
      <c r="K10" s="57"/>
    </row>
    <row r="11" spans="1:12" x14ac:dyDescent="0.25">
      <c r="A11" s="10"/>
      <c r="B11" s="21" t="s">
        <v>12</v>
      </c>
      <c r="C11" s="22" t="s">
        <v>13</v>
      </c>
      <c r="D11" s="11"/>
      <c r="E11" s="2"/>
      <c r="F11" s="60"/>
      <c r="G11" s="10"/>
      <c r="H11" s="40"/>
      <c r="I11" s="2"/>
      <c r="J11" s="11"/>
      <c r="K11" s="57"/>
      <c r="L11" s="3"/>
    </row>
    <row r="12" spans="1:12" x14ac:dyDescent="0.25">
      <c r="A12" s="10"/>
      <c r="B12" s="33">
        <f>1-B10</f>
        <v>0.53993610223642174</v>
      </c>
      <c r="C12" s="34">
        <f>1-C10</f>
        <v>0.5057327122895019</v>
      </c>
      <c r="D12" s="11"/>
      <c r="E12" s="2"/>
      <c r="F12" s="60"/>
      <c r="G12" s="23" t="s">
        <v>14</v>
      </c>
      <c r="H12" s="43">
        <f>(B6+C6)/D8</f>
        <v>0.50112757731958768</v>
      </c>
      <c r="I12" s="24"/>
      <c r="J12" s="11"/>
      <c r="K12" s="57"/>
      <c r="L12" s="4"/>
    </row>
    <row r="13" spans="1:12" x14ac:dyDescent="0.25">
      <c r="A13" s="10"/>
      <c r="B13" s="48" t="s">
        <v>33</v>
      </c>
      <c r="C13" s="49" t="s">
        <v>34</v>
      </c>
      <c r="D13" s="11"/>
      <c r="E13" s="2"/>
      <c r="F13" s="60"/>
      <c r="G13" s="23" t="s">
        <v>15</v>
      </c>
      <c r="H13" s="74">
        <f>(B6+B7)/D8</f>
        <v>0.10083762886597938</v>
      </c>
      <c r="I13" s="24"/>
      <c r="J13" s="11"/>
      <c r="K13" s="57"/>
    </row>
    <row r="14" spans="1:12" ht="16.5" thickBot="1" x14ac:dyDescent="0.3">
      <c r="A14" s="10"/>
      <c r="B14" s="82" t="s">
        <v>20</v>
      </c>
      <c r="C14" s="83">
        <f>(B6+C7)/D8</f>
        <v>0.49081829896907214</v>
      </c>
      <c r="D14" s="11"/>
      <c r="E14" s="2"/>
      <c r="F14" s="60"/>
      <c r="G14" s="25" t="s">
        <v>16</v>
      </c>
      <c r="H14" s="44">
        <f>H12/(1-H12)</f>
        <v>1.0045205037132712</v>
      </c>
      <c r="I14" s="24"/>
      <c r="J14" s="11"/>
      <c r="K14" s="57"/>
    </row>
    <row r="15" spans="1:12" ht="16.5" thickBot="1" x14ac:dyDescent="0.3">
      <c r="A15" s="84" t="s">
        <v>24</v>
      </c>
      <c r="B15" s="85"/>
      <c r="C15" s="85"/>
      <c r="D15" s="86"/>
      <c r="E15" s="75"/>
      <c r="F15" s="60"/>
      <c r="G15" s="25" t="s">
        <v>17</v>
      </c>
      <c r="H15" s="44">
        <f>H13/(1-H13)</f>
        <v>0.1121461841633823</v>
      </c>
      <c r="I15" s="26">
        <f>H15*H9</f>
        <v>0.10201912858661</v>
      </c>
      <c r="J15" s="45">
        <f>I15/(I15+1)</f>
        <v>9.2574734811957562E-2</v>
      </c>
      <c r="K15" s="57"/>
    </row>
    <row r="16" spans="1:12" x14ac:dyDescent="0.25">
      <c r="A16" s="105" t="s">
        <v>40</v>
      </c>
      <c r="B16" s="87"/>
      <c r="C16" s="87"/>
      <c r="D16" s="88"/>
      <c r="E16" s="75"/>
      <c r="F16" s="60"/>
      <c r="G16" s="27"/>
      <c r="H16" s="24" t="s">
        <v>18</v>
      </c>
      <c r="I16" s="28" t="s">
        <v>19</v>
      </c>
      <c r="J16" s="11" t="s">
        <v>25</v>
      </c>
      <c r="K16" s="57"/>
    </row>
    <row r="17" spans="1:11" x14ac:dyDescent="0.25">
      <c r="A17" s="89" t="s">
        <v>49</v>
      </c>
      <c r="B17" s="90"/>
      <c r="C17" s="90"/>
      <c r="D17" s="91"/>
      <c r="E17" s="60"/>
      <c r="F17" s="60"/>
      <c r="G17" s="10"/>
      <c r="H17" s="2"/>
      <c r="I17" s="2"/>
      <c r="J17" s="11"/>
      <c r="K17" s="57"/>
    </row>
    <row r="18" spans="1:11" x14ac:dyDescent="0.25">
      <c r="A18" s="52" t="s">
        <v>21</v>
      </c>
      <c r="B18" s="81">
        <f>(B6*C7)/(C6*B7)</f>
        <v>0.83275377446880761</v>
      </c>
      <c r="C18" s="60"/>
      <c r="D18" s="60"/>
      <c r="E18" s="60"/>
      <c r="F18" s="60"/>
      <c r="G18" s="17" t="s">
        <v>35</v>
      </c>
      <c r="H18" s="69">
        <f>1-B19</f>
        <v>0.15176345055434137</v>
      </c>
      <c r="I18" s="2"/>
      <c r="J18" s="11"/>
      <c r="K18" s="57"/>
    </row>
    <row r="19" spans="1:11" ht="24" thickBot="1" x14ac:dyDescent="0.4">
      <c r="A19" s="53" t="s">
        <v>22</v>
      </c>
      <c r="B19" s="54">
        <f>(B6/(B6+C6))/(B7/(B7+C7))</f>
        <v>0.84823654944565863</v>
      </c>
      <c r="C19" s="60"/>
      <c r="D19" s="60"/>
      <c r="E19" s="60"/>
      <c r="F19" s="60"/>
      <c r="G19" s="17" t="s">
        <v>30</v>
      </c>
      <c r="H19" s="69">
        <f>(B7/D7)-(VP/D6)</f>
        <v>1.6563140551297192E-2</v>
      </c>
      <c r="I19" s="2"/>
      <c r="J19" s="11"/>
      <c r="K19" s="57"/>
    </row>
    <row r="20" spans="1:11" ht="24" thickBot="1" x14ac:dyDescent="0.4">
      <c r="A20" s="52" t="s">
        <v>23</v>
      </c>
      <c r="B20" s="65">
        <f>(ABS((B6*C7)-(C6*B7))^2*D8)/((B6+C6)*(B6+B7)*(C6+C7)*(B7+C7))</f>
        <v>14.08754734060564</v>
      </c>
      <c r="C20" s="60"/>
      <c r="D20" s="60"/>
      <c r="E20" s="60"/>
      <c r="F20" s="60"/>
      <c r="G20" s="29" t="s">
        <v>31</v>
      </c>
      <c r="H20" s="51">
        <f>1/H19</f>
        <v>60.375023498890855</v>
      </c>
      <c r="I20" s="30" t="s">
        <v>32</v>
      </c>
      <c r="J20" s="50">
        <f>H20/J15</f>
        <v>652.17603508697732</v>
      </c>
      <c r="K20" s="57"/>
    </row>
    <row r="21" spans="1:11" ht="16.5" thickBot="1" x14ac:dyDescent="0.3">
      <c r="A21" s="55" t="s">
        <v>36</v>
      </c>
      <c r="B21" s="66">
        <f>_xlfn.CHISQ.DIST(B20,1,FALSE)</f>
        <v>9.2772729600457888E-5</v>
      </c>
      <c r="C21" s="59"/>
      <c r="D21" s="59"/>
      <c r="E21" s="59"/>
      <c r="F21" s="59"/>
      <c r="G21" s="59"/>
      <c r="H21" s="59"/>
      <c r="I21" s="59"/>
      <c r="J21" s="59"/>
      <c r="K21" s="58"/>
    </row>
  </sheetData>
  <sheetProtection sheet="1" objects="1" scenarios="1" selectLockedCells="1"/>
  <mergeCells count="9">
    <mergeCell ref="A17:D17"/>
    <mergeCell ref="A15:D15"/>
    <mergeCell ref="A16:D16"/>
    <mergeCell ref="A1:K1"/>
    <mergeCell ref="A2:F2"/>
    <mergeCell ref="G2:J2"/>
    <mergeCell ref="A3:D3"/>
    <mergeCell ref="G3:J3"/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11</vt:i4>
      </vt:variant>
      <vt:variant>
        <vt:lpstr>Intervalli denominati</vt:lpstr>
      </vt:variant>
      <vt:variant>
        <vt:i4>44</vt:i4>
      </vt:variant>
    </vt:vector>
  </HeadingPairs>
  <TitlesOfParts>
    <vt:vector size="55" baseType="lpstr">
      <vt:lpstr>GISSI</vt:lpstr>
      <vt:lpstr>ISIS 2</vt:lpstr>
      <vt:lpstr>Gusto</vt:lpstr>
      <vt:lpstr>4 S</vt:lpstr>
      <vt:lpstr>Woscops</vt:lpstr>
      <vt:lpstr>HPS</vt:lpstr>
      <vt:lpstr>Prove it</vt:lpstr>
      <vt:lpstr>Improve it</vt:lpstr>
      <vt:lpstr>Tactics</vt:lpstr>
      <vt:lpstr>Triton</vt:lpstr>
      <vt:lpstr>Plato</vt:lpstr>
      <vt:lpstr>'4 S'!FP</vt:lpstr>
      <vt:lpstr>GISSI!FP</vt:lpstr>
      <vt:lpstr>Gusto!FP</vt:lpstr>
      <vt:lpstr>HPS!FP</vt:lpstr>
      <vt:lpstr>'Improve it'!FP</vt:lpstr>
      <vt:lpstr>'ISIS 2'!FP</vt:lpstr>
      <vt:lpstr>Plato!FP</vt:lpstr>
      <vt:lpstr>'Prove it'!FP</vt:lpstr>
      <vt:lpstr>Tactics!FP</vt:lpstr>
      <vt:lpstr>Triton!FP</vt:lpstr>
      <vt:lpstr>Woscops!FP</vt:lpstr>
      <vt:lpstr>'4 S'!Prop_FP</vt:lpstr>
      <vt:lpstr>GISSI!Prop_FP</vt:lpstr>
      <vt:lpstr>Gusto!Prop_FP</vt:lpstr>
      <vt:lpstr>HPS!Prop_FP</vt:lpstr>
      <vt:lpstr>'Improve it'!Prop_FP</vt:lpstr>
      <vt:lpstr>'ISIS 2'!Prop_FP</vt:lpstr>
      <vt:lpstr>Plato!Prop_FP</vt:lpstr>
      <vt:lpstr>'Prove it'!Prop_FP</vt:lpstr>
      <vt:lpstr>Tactics!Prop_FP</vt:lpstr>
      <vt:lpstr>Triton!Prop_FP</vt:lpstr>
      <vt:lpstr>Woscops!Prop_FP</vt:lpstr>
      <vt:lpstr>'4 S'!Sn</vt:lpstr>
      <vt:lpstr>GISSI!Sn</vt:lpstr>
      <vt:lpstr>Gusto!Sn</vt:lpstr>
      <vt:lpstr>HPS!Sn</vt:lpstr>
      <vt:lpstr>'Improve it'!Sn</vt:lpstr>
      <vt:lpstr>'ISIS 2'!Sn</vt:lpstr>
      <vt:lpstr>Plato!Sn</vt:lpstr>
      <vt:lpstr>'Prove it'!Sn</vt:lpstr>
      <vt:lpstr>Tactics!Sn</vt:lpstr>
      <vt:lpstr>Triton!Sn</vt:lpstr>
      <vt:lpstr>Woscops!Sn</vt:lpstr>
      <vt:lpstr>'4 S'!VP</vt:lpstr>
      <vt:lpstr>GISSI!VP</vt:lpstr>
      <vt:lpstr>Gusto!VP</vt:lpstr>
      <vt:lpstr>HPS!VP</vt:lpstr>
      <vt:lpstr>'Improve it'!VP</vt:lpstr>
      <vt:lpstr>'ISIS 2'!VP</vt:lpstr>
      <vt:lpstr>Plato!VP</vt:lpstr>
      <vt:lpstr>'Prove it'!VP</vt:lpstr>
      <vt:lpstr>Tactics!VP</vt:lpstr>
      <vt:lpstr>Triton!VP</vt:lpstr>
      <vt:lpstr>Woscops!VP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Specificità Sensibilità Bayes</dc:title>
  <dc:subject>calcolo errore  e valore predittivo</dc:subject>
  <dc:creator>Francesco Abbadessa</dc:creator>
  <cp:keywords>Bayes, specificità, sensibilità, valore predittivo</cp:keywords>
  <dc:description>tabella di contingenza 2x2 per il calcolo valore predittivo, anche con analisi Bayesiana.</dc:description>
  <cp:lastModifiedBy>Abbadessa Francesco</cp:lastModifiedBy>
  <dcterms:created xsi:type="dcterms:W3CDTF">2014-03-10T17:07:13Z</dcterms:created>
  <dcterms:modified xsi:type="dcterms:W3CDTF">2015-01-15T09:20:15Z</dcterms:modified>
  <cp:category>utility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N" linkTarget="Prop_FN">
    <vt:lpwstr>#RIF!</vt:lpwstr>
  </property>
  <property fmtid="{D5CDD505-2E9C-101B-9397-08002B2CF9AE}" pid="3" name="FP" linkTarget="Prop_FP">
    <vt:r8>0.505732712289502</vt:r8>
  </property>
</Properties>
</file>